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tabRatio="544" activeTab="1"/>
  </bookViews>
  <sheets>
    <sheet name="1 Доходи" sheetId="1" r:id="rId1"/>
    <sheet name="2 Видатки" sheetId="2" r:id="rId2"/>
  </sheets>
  <definedNames>
    <definedName name="_xlnm.Print_Titles" localSheetId="0">'1 Доходи'!$13:$13</definedName>
    <definedName name="_xlnm.Print_Titles" localSheetId="1">'2 Видатки'!$1:$1</definedName>
    <definedName name="_xlnm.Print_Area" localSheetId="0">'1 Доходи'!$A$1:$G$68</definedName>
    <definedName name="_xlnm.Print_Area" localSheetId="1">'2 Видатки'!$A$1:$H$119</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4"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<sst xmlns="http://schemas.openxmlformats.org/spreadsheetml/2006/main" count="272" uniqueCount="240">
  <si>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</si>
  <si>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</si>
  <si>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</si>
  <si>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</si>
  <si>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</si>
  <si>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</si>
  <si>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</si>
  <si>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</si>
  <si>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</si>
  <si>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</si>
  <si>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</si>
  <si>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</si>
  <si>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</si>
  <si>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</si>
  <si>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</si>
  <si>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</si>
  <si>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</si>
  <si>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</si>
  <si>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</si>
  <si>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</si>
  <si>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</si>
  <si>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</si>
  <si>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</si>
  <si>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</si>
  <si>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</si>
  <si>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</si>
  <si>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</si>
  <si>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</si>
  <si>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</si>
  <si>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</si>
  <si>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</si>
  <si>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</si>
  <si>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</si>
  <si>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</si>
  <si>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</si>
  <si>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</si>
  <si>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</si>
  <si>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</si>
  <si>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</si>
  <si>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</si>
  <si>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</si>
  <si>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</si>
  <si>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</si>
  <si>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</si>
  <si>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</si>
  <si>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</si>
  <si>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</si>
  <si>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</si>
  <si>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</si>
  <si>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</si>
  <si>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</si>
  <si>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</si>
  <si>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</si>
  <si>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</si>
  <si>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</si>
  <si>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</si>
  <si>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</si>
  <si>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</si>
  <si>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</si>
  <si>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</si>
  <si>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</si>
  <si>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</si>
  <si>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</si>
  <si>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</si>
  <si>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</si>
  <si>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</si>
  <si>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</si>
  <si>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</si>
  <si>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</si>
  <si>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</si>
  <si>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</si>
  <si>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</si>
  <si>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</si>
  <si>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</si>
  <si>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</si>
  <si>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</si>
  <si>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</si>
  <si>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</si>
  <si>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</si>
  <si>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</si>
  <si>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</si>
  <si>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</si>
  <si>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</si>
  <si>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</si>
  <si>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</si>
  <si>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</si>
  <si>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</si>
  <si>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</si>
  <si>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</si>
  <si>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</si>
  <si>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</si>
  <si>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</si>
  <si>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</si>
  <si>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</si>
  <si>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</si>
  <si>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</si>
  <si>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</si>
  <si>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</si>
  <si>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</si>
  <si>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</si>
  <si>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</si>
  <si>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</si>
  <si>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</si>
  <si>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</si>
  <si>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</si>
  <si>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</si>
  <si>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</si>
  <si>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</si>
  <si>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</si>
  <si>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</si>
  <si>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</si>
  <si>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</si>
  <si>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</si>
  <si>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</si>
  <si>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</si>
  <si>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</si>
  <si>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</si>
  <si>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</si>
  <si>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</si>
  <si>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</si>
  <si>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</si>
  <si>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</si>
  <si>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</si>
  <si>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</si>
  <si>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</si>
  <si>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</si>
  <si>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</si>
  <si>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</si>
  <si>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</si>
  <si>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</si>
  <si>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</si>
  <si>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</si>
  <si>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</si>
  <si>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</si>
  <si>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</si>
  <si>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</si>
  <si>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</si>
  <si>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</si>
  <si>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</si>
  <si>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</si>
  <si>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</si>
  <si>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</si>
  <si>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</si>
  <si>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</si>
  <si>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 xml:space="preserve">райдержадміністрації                                                      </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</si>
  <si>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</si>
  <si>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</si>
  <si>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</si>
  <si>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</si>
  <si>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</si>
  <si>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</si>
  <si>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</si>
  <si>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</si>
  <si>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</si>
  <si>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</si>
  <si>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</si>
  <si>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</si>
  <si>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</si>
  <si>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</si>
  <si>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</si>
  <si>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</si>
  <si>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</si>
  <si>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</si>
  <si>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</si>
  <si>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</si>
  <si>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</si>
  <si>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</si>
  <si>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</si>
  <si>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</si>
  <si>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</si>
  <si>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</si>
  <si>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</si>
  <si>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</si>
  <si>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від плати за послуги, що надаються бюджетними установами згідно із законодавством</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</si>
  <si>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</si>
  <si>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</si>
  <si>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</si>
  <si>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</si>
  <si>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</si>
  <si>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</si>
  <si>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</si>
  <si>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Інші неподаткові надходження</t>
  </si>
  <si>
    <t>субвенції</t>
  </si>
  <si>
    <t>Підтримка малого і середнього підприємництва </t>
  </si>
  <si>
    <t>Інші послуги, пов`язані з економічною діяльністю </t>
  </si>
  <si>
    <t>Сільське і лісове господарство, рибне господарство та мисливство </t>
  </si>
  <si>
    <t>Програми в галузі сільського господарства, лісового господарства, рибальства та мисливства </t>
  </si>
  <si>
    <t>Додаток 1</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</si>
  <si>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</si>
  <si>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</si>
  <si>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</si>
  <si>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</si>
  <si>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</si>
  <si>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</si>
  <si>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</si>
  <si>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</si>
  <si>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</si>
  <si>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</si>
  <si>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</si>
  <si>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</si>
  <si>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</si>
  <si>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</si>
  <si>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</si>
  <si>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</si>
  <si>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r>
      <t>Інші надходження</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</si>
  <si>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</si>
  <si>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</si>
  <si>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</si>
  <si>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Дотації</t>
    </r>
    <r>
      <rPr>
        <sz val="12"/>
        <rFont val="Times New Roman"/>
        <family val="1"/>
      </rPr>
      <t> </t>
    </r>
  </si>
  <si>
    <r>
      <t>Субвенції</t>
    </r>
    <r>
      <rPr>
        <sz val="12"/>
        <rFont val="Times New Roman"/>
        <family val="1"/>
      </rPr>
      <t> </t>
    </r>
  </si>
  <si>
    <r>
      <t>Інші джерела власних надходжень бюджетних установ</t>
    </r>
    <r>
      <rPr>
        <sz val="12"/>
        <rFont val="Times New Roman"/>
        <family val="1"/>
      </rPr>
      <t> </t>
    </r>
  </si>
  <si>
    <t>Захищені без 2610, субв.</t>
  </si>
  <si>
    <t>%</t>
  </si>
  <si>
    <t>Видатки без субвенцій</t>
  </si>
  <si>
    <t xml:space="preserve">до рішення сесії </t>
  </si>
  <si>
    <t>Зарплата</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</si>
  <si>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</si>
  <si>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090407</t>
  </si>
  <si>
    <t>090413</t>
  </si>
  <si>
    <t>Допомога на догляд за інвалідом I чи II групи внаслідок психічного розладу</t>
  </si>
  <si>
    <t>__________________ 2015 року</t>
  </si>
  <si>
    <t>Бюджетні призначення на  2015 рік</t>
  </si>
  <si>
    <t>% виконання до бюджетних призначень на 2015 рік</t>
  </si>
  <si>
    <t xml:space="preserve">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 </t>
  </si>
  <si>
    <t>Місцеві податки</t>
  </si>
  <si>
    <t>Податок на майно</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</si>
  <si>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</si>
  <si>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Базова дотація</t>
  </si>
  <si>
    <t xml:space="preserve">Інші додаткові дотації </t>
  </si>
  <si>
    <t>Освітня субвенція з державного бюджету місцевим бюджетам</t>
  </si>
  <si>
    <t xml:space="preserve">Медична субвенція з державного бюджету місцевим бюджетам </t>
  </si>
  <si>
    <t>більше 200</t>
  </si>
  <si>
    <t>більше 300</t>
  </si>
  <si>
    <t>Заходи та роботи з мобілізаційної підготовки місцевого значення</t>
  </si>
  <si>
    <t>більше 400</t>
  </si>
  <si>
    <t>за  І півріччня 2015 року"</t>
  </si>
  <si>
    <t>та спеціальному фонду за І півріччня 2015 року</t>
  </si>
  <si>
    <t>Уточнені бюджетні призначення на І півріччя  2015 р.</t>
  </si>
  <si>
    <t>Заступник начальника фінансового управління</t>
  </si>
  <si>
    <t>Г.О. Наумчик</t>
  </si>
</sst>
</file>

<file path=xl/styles.xml><?xml version="1.0" encoding="utf-8"?>
<styleSheet xmlns="http://schemas.openxmlformats.org/spreadsheetml/2006/main">
  <numFmts count="2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 numFmtId="178" formatCode="0.00000"/>
    <numFmt numFmtId="179" formatCode="#0.00"/>
  </numFmts>
  <fonts count="52">
    <font>
      <sz val="10"/>
      <name val="Arial Cyr"/>
      <family val="0"/>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i/>
      <sz val="16"/>
      <color indexed="8"/>
      <name val="Times New Roman"/>
      <family val="1"/>
    </font>
    <font>
      <b/>
      <sz val="8"/>
      <name val="Tahoma"/>
      <family val="0"/>
    </font>
    <font>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8"/>
      <color indexed="8"/>
      <name val="Times New Roman"/>
      <family val="1"/>
    </font>
    <font>
      <sz val="10"/>
      <name val="Helv"/>
      <family val="0"/>
    </font>
    <font>
      <i/>
      <sz val="12"/>
      <name val="Times New Roman"/>
      <family val="1"/>
    </font>
    <font>
      <b/>
      <sz val="16"/>
      <color indexed="8"/>
      <name val="Times New Roman"/>
      <family val="1"/>
    </font>
    <font>
      <sz val="16"/>
      <color indexed="8"/>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b/>
      <sz val="16"/>
      <name val="Times New Roman"/>
      <family val="1"/>
    </font>
    <font>
      <b/>
      <sz val="18"/>
      <color indexed="8"/>
      <name val="Times New Roman"/>
      <family val="1"/>
    </font>
    <font>
      <sz val="18"/>
      <color indexed="63"/>
      <name val="Times New Roman"/>
      <family val="1"/>
    </font>
    <font>
      <sz val="16"/>
      <name val="Times New Roman"/>
      <family val="1"/>
    </font>
    <font>
      <sz val="20"/>
      <color indexed="8"/>
      <name val="Times New Roman"/>
      <family val="1"/>
    </font>
    <font>
      <b/>
      <sz val="16"/>
      <name val="Arial Cyr"/>
      <family val="0"/>
    </font>
    <font>
      <b/>
      <sz val="8"/>
      <name val="Arial Cyr"/>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color indexed="63"/>
      </bottom>
    </border>
    <border>
      <left style="thin"/>
      <right style="thin"/>
      <top style="thin">
        <color indexed="8"/>
      </top>
      <bottom style="thin"/>
    </border>
    <border>
      <left>
        <color indexed="63"/>
      </left>
      <right style="thin">
        <color indexed="8"/>
      </right>
      <top>
        <color indexed="63"/>
      </top>
      <bottom style="thin">
        <color indexed="8"/>
      </bottom>
    </border>
    <border>
      <left style="thin"/>
      <right>
        <color indexed="63"/>
      </right>
      <top style="thin"/>
      <bottom style="thin"/>
    </border>
  </borders>
  <cellStyleXfs count="65">
    <xf numFmtId="0" fontId="3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22" fillId="3" borderId="1" applyNumberFormat="0" applyAlignment="0" applyProtection="0"/>
    <xf numFmtId="0" fontId="23" fillId="2" borderId="2" applyNumberFormat="0" applyAlignment="0" applyProtection="0"/>
    <xf numFmtId="0" fontId="24"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26" fillId="15" borderId="7" applyNumberFormat="0" applyAlignment="0" applyProtection="0"/>
    <xf numFmtId="0" fontId="15" fillId="0" borderId="0" applyNumberFormat="0" applyFill="0" applyBorder="0" applyAlignment="0" applyProtection="0"/>
    <xf numFmtId="0" fontId="21" fillId="8" borderId="0" applyNumberFormat="0" applyBorder="0" applyAlignment="0" applyProtection="0"/>
    <xf numFmtId="0" fontId="0" fillId="0" borderId="0">
      <alignment/>
      <protection/>
    </xf>
    <xf numFmtId="0" fontId="8" fillId="0" borderId="0">
      <alignment/>
      <protection/>
    </xf>
    <xf numFmtId="0" fontId="7" fillId="0" borderId="0" applyNumberFormat="0" applyFill="0" applyBorder="0" applyAlignment="0" applyProtection="0"/>
    <xf numFmtId="0" fontId="20" fillId="16" borderId="0" applyNumberFormat="0" applyBorder="0" applyAlignment="0" applyProtection="0"/>
    <xf numFmtId="0" fontId="2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7" borderId="0" applyNumberFormat="0" applyBorder="0" applyAlignment="0" applyProtection="0"/>
  </cellStyleXfs>
  <cellXfs count="152">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0" fontId="2" fillId="0" borderId="0" xfId="0" applyFont="1" applyFill="1" applyAlignment="1">
      <alignment vertical="top"/>
    </xf>
    <xf numFmtId="0" fontId="2" fillId="0" borderId="10" xfId="0" applyFont="1" applyFill="1" applyBorder="1" applyAlignment="1">
      <alignment vertical="top"/>
    </xf>
    <xf numFmtId="0" fontId="3" fillId="0" borderId="11" xfId="0" applyFont="1" applyFill="1" applyBorder="1" applyAlignment="1">
      <alignment horizontal="left" vertical="top"/>
    </xf>
    <xf numFmtId="0" fontId="1" fillId="0" borderId="0" xfId="0" applyFont="1" applyFill="1" applyBorder="1" applyAlignment="1">
      <alignment vertical="top"/>
    </xf>
    <xf numFmtId="1" fontId="1" fillId="0" borderId="0" xfId="0" applyNumberFormat="1" applyFont="1" applyFill="1" applyAlignment="1">
      <alignment vertical="top"/>
    </xf>
    <xf numFmtId="1" fontId="4" fillId="0" borderId="0" xfId="0" applyNumberFormat="1" applyFont="1" applyFill="1" applyBorder="1" applyAlignment="1">
      <alignment horizontal="center" vertical="top"/>
    </xf>
    <xf numFmtId="3" fontId="1" fillId="0" borderId="0" xfId="0" applyNumberFormat="1" applyFont="1" applyFill="1" applyAlignment="1">
      <alignment vertical="top"/>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2" fillId="0" borderId="0" xfId="0" applyFont="1" applyFill="1" applyBorder="1" applyAlignment="1">
      <alignment vertical="top"/>
    </xf>
    <xf numFmtId="2" fontId="1" fillId="0" borderId="0" xfId="0" applyNumberFormat="1" applyFont="1" applyFill="1" applyBorder="1" applyAlignment="1">
      <alignment vertical="top"/>
    </xf>
    <xf numFmtId="1" fontId="1" fillId="0" borderId="0" xfId="0" applyNumberFormat="1" applyFont="1" applyFill="1" applyBorder="1" applyAlignment="1">
      <alignment vertical="top"/>
    </xf>
    <xf numFmtId="1" fontId="2" fillId="0" borderId="0" xfId="0" applyNumberFormat="1" applyFont="1" applyFill="1" applyBorder="1" applyAlignment="1">
      <alignment vertical="top"/>
    </xf>
    <xf numFmtId="3" fontId="1" fillId="0" borderId="0" xfId="0" applyNumberFormat="1" applyFont="1" applyFill="1" applyBorder="1" applyAlignment="1">
      <alignment vertical="top"/>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xf>
    <xf numFmtId="1" fontId="3" fillId="0" borderId="0" xfId="0" applyNumberFormat="1" applyFont="1" applyFill="1" applyAlignment="1">
      <alignment vertical="top"/>
    </xf>
    <xf numFmtId="0" fontId="1" fillId="0" borderId="0" xfId="0" applyFont="1" applyFill="1" applyBorder="1" applyAlignment="1">
      <alignment horizontal="right"/>
    </xf>
    <xf numFmtId="0" fontId="11" fillId="0" borderId="12" xfId="0" applyFont="1" applyFill="1" applyBorder="1" applyAlignment="1">
      <alignment horizontal="left" vertical="top"/>
    </xf>
    <xf numFmtId="0" fontId="11" fillId="0" borderId="12" xfId="0" applyFont="1" applyFill="1" applyBorder="1" applyAlignment="1">
      <alignment vertical="top"/>
    </xf>
    <xf numFmtId="3" fontId="11" fillId="0" borderId="11" xfId="0" applyNumberFormat="1" applyFont="1" applyFill="1" applyBorder="1" applyAlignment="1">
      <alignment horizontal="center" vertical="top"/>
    </xf>
    <xf numFmtId="0" fontId="11" fillId="0" borderId="12" xfId="0" applyFont="1" applyFill="1" applyBorder="1" applyAlignment="1">
      <alignment vertical="top" wrapText="1"/>
    </xf>
    <xf numFmtId="3" fontId="10" fillId="0" borderId="12" xfId="0" applyNumberFormat="1" applyFont="1" applyFill="1" applyBorder="1" applyAlignment="1">
      <alignment horizontal="center" vertical="top"/>
    </xf>
    <xf numFmtId="0" fontId="10" fillId="0" borderId="12" xfId="0" applyFont="1" applyFill="1" applyBorder="1" applyAlignment="1">
      <alignment horizontal="left" vertical="top"/>
    </xf>
    <xf numFmtId="0" fontId="34" fillId="0" borderId="12" xfId="0" applyFont="1" applyFill="1" applyBorder="1" applyAlignment="1">
      <alignment vertical="top" wrapText="1"/>
    </xf>
    <xf numFmtId="0" fontId="10" fillId="0" borderId="12" xfId="0" applyFont="1" applyFill="1" applyBorder="1" applyAlignment="1">
      <alignment vertical="top" wrapText="1"/>
    </xf>
    <xf numFmtId="0" fontId="10" fillId="0" borderId="13" xfId="0" applyFont="1" applyFill="1" applyBorder="1" applyAlignment="1">
      <alignment vertical="top" wrapText="1"/>
    </xf>
    <xf numFmtId="0" fontId="11" fillId="0" borderId="14" xfId="0" applyFont="1" applyFill="1" applyBorder="1" applyAlignment="1">
      <alignment horizontal="left" vertical="top" wrapText="1"/>
    </xf>
    <xf numFmtId="3" fontId="11" fillId="0" borderId="12" xfId="0" applyNumberFormat="1" applyFont="1" applyFill="1" applyBorder="1" applyAlignment="1">
      <alignment horizontal="center" vertical="top"/>
    </xf>
    <xf numFmtId="3" fontId="10" fillId="0" borderId="11" xfId="0" applyNumberFormat="1" applyFont="1" applyFill="1" applyBorder="1" applyAlignment="1">
      <alignment horizontal="center" vertical="top"/>
    </xf>
    <xf numFmtId="0" fontId="5" fillId="0" borderId="0" xfId="0" applyFont="1"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11" fillId="0" borderId="12" xfId="0" applyFont="1" applyFill="1" applyBorder="1" applyAlignment="1">
      <alignment horizontal="left" vertical="top" wrapText="1"/>
    </xf>
    <xf numFmtId="0" fontId="10" fillId="0" borderId="12" xfId="0" applyFont="1" applyFill="1" applyBorder="1" applyAlignment="1">
      <alignment horizontal="left" vertical="top" wrapText="1"/>
    </xf>
    <xf numFmtId="2" fontId="1" fillId="0" borderId="0" xfId="0" applyNumberFormat="1" applyFont="1" applyFill="1" applyAlignment="1">
      <alignment vertical="top"/>
    </xf>
    <xf numFmtId="0" fontId="2" fillId="0" borderId="0" xfId="0" applyFont="1" applyFill="1" applyBorder="1" applyAlignment="1">
      <alignment horizontal="right" vertical="top"/>
    </xf>
    <xf numFmtId="0" fontId="36" fillId="0" borderId="0" xfId="0" applyFont="1" applyFill="1" applyBorder="1" applyAlignment="1">
      <alignment horizontal="right" vertical="top"/>
    </xf>
    <xf numFmtId="0" fontId="35" fillId="0" borderId="0" xfId="0" applyFont="1" applyFill="1" applyBorder="1" applyAlignment="1">
      <alignment horizontal="center" vertical="top"/>
    </xf>
    <xf numFmtId="0" fontId="35" fillId="0" borderId="0" xfId="0" applyFont="1" applyFill="1" applyAlignment="1">
      <alignment horizontal="center" vertical="top"/>
    </xf>
    <xf numFmtId="0" fontId="35" fillId="0" borderId="0" xfId="0" applyFont="1" applyFill="1" applyBorder="1" applyAlignment="1">
      <alignment vertical="top"/>
    </xf>
    <xf numFmtId="0" fontId="35" fillId="0" borderId="0" xfId="0" applyFont="1" applyFill="1" applyAlignment="1">
      <alignment vertical="top"/>
    </xf>
    <xf numFmtId="1" fontId="32" fillId="0" borderId="0" xfId="0" applyNumberFormat="1" applyFont="1" applyFill="1" applyAlignment="1">
      <alignment vertical="top"/>
    </xf>
    <xf numFmtId="0" fontId="10" fillId="0" borderId="16" xfId="0" applyFont="1" applyFill="1" applyBorder="1" applyAlignment="1">
      <alignment vertical="top" wrapText="1"/>
    </xf>
    <xf numFmtId="0" fontId="10" fillId="0" borderId="0" xfId="0" applyFont="1" applyFill="1" applyBorder="1" applyAlignment="1">
      <alignment horizontal="left" vertical="top"/>
    </xf>
    <xf numFmtId="0" fontId="38" fillId="0" borderId="0" xfId="0" applyFont="1" applyFill="1" applyAlignment="1">
      <alignment vertical="top" wrapText="1"/>
    </xf>
    <xf numFmtId="0" fontId="38" fillId="0" borderId="0" xfId="0" applyFont="1" applyFill="1" applyAlignment="1">
      <alignment horizontal="center" vertical="top"/>
    </xf>
    <xf numFmtId="0" fontId="38" fillId="0" borderId="0" xfId="0" applyFont="1" applyFill="1" applyAlignment="1">
      <alignment horizontal="left" vertical="top"/>
    </xf>
    <xf numFmtId="0" fontId="5" fillId="0" borderId="0" xfId="0" applyFont="1" applyFill="1" applyAlignment="1">
      <alignment horizontal="center" vertical="top"/>
    </xf>
    <xf numFmtId="0" fontId="5" fillId="0" borderId="0" xfId="0" applyFont="1" applyFill="1" applyAlignment="1">
      <alignment vertical="top"/>
    </xf>
    <xf numFmtId="0" fontId="5" fillId="0" borderId="0" xfId="0" applyFont="1" applyFill="1" applyAlignment="1">
      <alignment vertical="top" wrapText="1"/>
    </xf>
    <xf numFmtId="0" fontId="10" fillId="0" borderId="12" xfId="0" applyFont="1" applyFill="1" applyBorder="1" applyAlignment="1">
      <alignment horizontal="center" vertical="top" wrapText="1"/>
    </xf>
    <xf numFmtId="0" fontId="10" fillId="0" borderId="14" xfId="0" applyFont="1" applyFill="1" applyBorder="1" applyAlignment="1">
      <alignment horizontal="center" vertical="top" wrapText="1"/>
    </xf>
    <xf numFmtId="0" fontId="5" fillId="0" borderId="0" xfId="0" applyFont="1" applyFill="1" applyAlignment="1">
      <alignment horizontal="center" vertical="top" wrapText="1"/>
    </xf>
    <xf numFmtId="0" fontId="10" fillId="0" borderId="12" xfId="0" applyFont="1" applyFill="1" applyBorder="1" applyAlignment="1">
      <alignment horizontal="center" vertical="top"/>
    </xf>
    <xf numFmtId="0" fontId="11" fillId="0" borderId="17" xfId="0" applyFont="1" applyFill="1" applyBorder="1" applyAlignment="1">
      <alignment horizontal="center" vertical="top" wrapText="1"/>
    </xf>
    <xf numFmtId="0" fontId="11" fillId="0" borderId="17" xfId="0" applyFont="1" applyFill="1" applyBorder="1" applyAlignment="1">
      <alignment horizontal="center" vertical="top"/>
    </xf>
    <xf numFmtId="0" fontId="40" fillId="0" borderId="12" xfId="0" applyFont="1" applyFill="1" applyBorder="1" applyAlignment="1">
      <alignment horizontal="left" vertical="top"/>
    </xf>
    <xf numFmtId="0" fontId="40" fillId="0" borderId="10" xfId="0" applyFont="1" applyFill="1" applyBorder="1" applyAlignment="1">
      <alignment horizontal="center" vertical="top" wrapText="1"/>
    </xf>
    <xf numFmtId="3" fontId="40" fillId="0" borderId="10" xfId="0" applyNumberFormat="1" applyFont="1" applyFill="1" applyBorder="1" applyAlignment="1">
      <alignment horizontal="center" vertical="top"/>
    </xf>
    <xf numFmtId="0" fontId="41" fillId="0" borderId="0" xfId="0" applyFont="1" applyFill="1" applyBorder="1" applyAlignment="1">
      <alignment vertical="top"/>
    </xf>
    <xf numFmtId="0" fontId="42" fillId="0" borderId="0" xfId="0" applyFont="1" applyFill="1" applyBorder="1" applyAlignment="1">
      <alignment vertical="top"/>
    </xf>
    <xf numFmtId="172" fontId="10" fillId="0" borderId="11" xfId="0" applyNumberFormat="1" applyFont="1" applyFill="1" applyBorder="1" applyAlignment="1" applyProtection="1">
      <alignment horizontal="center" vertical="top"/>
      <protection/>
    </xf>
    <xf numFmtId="0" fontId="9" fillId="0" borderId="0" xfId="0" applyFont="1" applyFill="1" applyAlignment="1">
      <alignment vertical="top"/>
    </xf>
    <xf numFmtId="0" fontId="40" fillId="0" borderId="13" xfId="0" applyFont="1" applyFill="1" applyBorder="1" applyAlignment="1">
      <alignment vertical="top" wrapText="1"/>
    </xf>
    <xf numFmtId="0" fontId="11" fillId="0" borderId="13" xfId="0" applyFont="1" applyFill="1" applyBorder="1" applyAlignment="1">
      <alignment vertical="top" wrapText="1"/>
    </xf>
    <xf numFmtId="0" fontId="11" fillId="0" borderId="0" xfId="0" applyFont="1" applyFill="1" applyBorder="1" applyAlignment="1">
      <alignment vertical="top" wrapText="1"/>
    </xf>
    <xf numFmtId="0" fontId="43" fillId="0" borderId="0" xfId="0" applyFont="1" applyFill="1" applyAlignment="1">
      <alignment vertical="top"/>
    </xf>
    <xf numFmtId="0" fontId="44" fillId="0" borderId="0" xfId="0" applyFont="1" applyFill="1" applyAlignment="1">
      <alignment vertical="top"/>
    </xf>
    <xf numFmtId="0" fontId="37" fillId="0" borderId="12" xfId="0" applyFont="1" applyFill="1" applyBorder="1" applyAlignment="1">
      <alignment vertical="center" wrapText="1"/>
    </xf>
    <xf numFmtId="172" fontId="11" fillId="0" borderId="10" xfId="0" applyNumberFormat="1" applyFont="1" applyFill="1" applyBorder="1" applyAlignment="1" applyProtection="1">
      <alignment vertical="top"/>
      <protection/>
    </xf>
    <xf numFmtId="0" fontId="40" fillId="0" borderId="14"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Fill="1" applyBorder="1" applyAlignment="1">
      <alignment vertical="top" wrapText="1"/>
    </xf>
    <xf numFmtId="49" fontId="35" fillId="0" borderId="11" xfId="0" applyNumberFormat="1" applyFont="1" applyFill="1" applyBorder="1" applyAlignment="1">
      <alignment horizontal="center" vertical="top"/>
    </xf>
    <xf numFmtId="49" fontId="35" fillId="0" borderId="12" xfId="0" applyNumberFormat="1" applyFont="1" applyFill="1" applyBorder="1" applyAlignment="1">
      <alignment horizontal="center" vertical="top"/>
    </xf>
    <xf numFmtId="49" fontId="36" fillId="0" borderId="12" xfId="0" applyNumberFormat="1" applyFont="1" applyFill="1" applyBorder="1" applyAlignment="1">
      <alignment horizontal="center" vertical="top"/>
    </xf>
    <xf numFmtId="49" fontId="36" fillId="0" borderId="18" xfId="0" applyNumberFormat="1" applyFont="1" applyFill="1" applyBorder="1" applyAlignment="1">
      <alignment horizontal="center" vertical="top"/>
    </xf>
    <xf numFmtId="49" fontId="36" fillId="0" borderId="11" xfId="0" applyNumberFormat="1" applyFont="1" applyFill="1" applyBorder="1" applyAlignment="1">
      <alignment horizontal="center" vertical="top"/>
    </xf>
    <xf numFmtId="0" fontId="35" fillId="0" borderId="12" xfId="0" applyFont="1" applyFill="1" applyBorder="1" applyAlignment="1">
      <alignment horizontal="center" vertical="top"/>
    </xf>
    <xf numFmtId="0" fontId="36" fillId="0" borderId="12" xfId="0" applyFont="1" applyFill="1" applyBorder="1" applyAlignment="1">
      <alignment horizontal="center" vertical="top"/>
    </xf>
    <xf numFmtId="49" fontId="35" fillId="0" borderId="18" xfId="0" applyNumberFormat="1" applyFont="1" applyFill="1" applyBorder="1" applyAlignment="1">
      <alignment horizontal="center" vertical="top"/>
    </xf>
    <xf numFmtId="1" fontId="46" fillId="0" borderId="11" xfId="0" applyNumberFormat="1" applyFont="1" applyFill="1" applyBorder="1" applyAlignment="1">
      <alignment horizontal="center" vertical="top"/>
    </xf>
    <xf numFmtId="172" fontId="46" fillId="0" borderId="11" xfId="0" applyNumberFormat="1" applyFont="1" applyFill="1" applyBorder="1" applyAlignment="1">
      <alignment horizontal="center" vertical="top"/>
    </xf>
    <xf numFmtId="1" fontId="46" fillId="0" borderId="12" xfId="0" applyNumberFormat="1" applyFont="1" applyFill="1" applyBorder="1" applyAlignment="1">
      <alignment horizontal="center" vertical="top"/>
    </xf>
    <xf numFmtId="1" fontId="32" fillId="0" borderId="12" xfId="0" applyNumberFormat="1" applyFont="1" applyFill="1" applyBorder="1" applyAlignment="1">
      <alignment horizontal="center" vertical="top"/>
    </xf>
    <xf numFmtId="172" fontId="32" fillId="0" borderId="11" xfId="0" applyNumberFormat="1" applyFont="1" applyFill="1" applyBorder="1" applyAlignment="1">
      <alignment horizontal="center" vertical="top"/>
    </xf>
    <xf numFmtId="1" fontId="46" fillId="0" borderId="18" xfId="0" applyNumberFormat="1" applyFont="1" applyFill="1" applyBorder="1" applyAlignment="1">
      <alignment horizontal="center" vertical="top"/>
    </xf>
    <xf numFmtId="1" fontId="32" fillId="0" borderId="12" xfId="0" applyNumberFormat="1" applyFont="1" applyFill="1" applyBorder="1" applyAlignment="1">
      <alignment horizontal="center" vertical="top"/>
    </xf>
    <xf numFmtId="0" fontId="39" fillId="0" borderId="0" xfId="0" applyFont="1" applyFill="1" applyBorder="1" applyAlignment="1">
      <alignment/>
    </xf>
    <xf numFmtId="1" fontId="46" fillId="0" borderId="0" xfId="0" applyNumberFormat="1" applyFont="1" applyFill="1" applyBorder="1" applyAlignment="1">
      <alignment horizontal="center" vertical="top"/>
    </xf>
    <xf numFmtId="0" fontId="46" fillId="0" borderId="0" xfId="0" applyFont="1" applyFill="1" applyAlignment="1">
      <alignment vertical="top"/>
    </xf>
    <xf numFmtId="0" fontId="39" fillId="0" borderId="0" xfId="0" applyFont="1" applyFill="1" applyAlignment="1">
      <alignment/>
    </xf>
    <xf numFmtId="0" fontId="35" fillId="0" borderId="11" xfId="0" applyFont="1" applyFill="1" applyBorder="1" applyAlignment="1">
      <alignment vertical="top" wrapText="1"/>
    </xf>
    <xf numFmtId="0" fontId="35" fillId="0" borderId="12" xfId="0" applyFont="1" applyFill="1" applyBorder="1" applyAlignment="1">
      <alignment vertical="top" wrapText="1"/>
    </xf>
    <xf numFmtId="0" fontId="36" fillId="0" borderId="12" xfId="0" applyFont="1" applyFill="1" applyBorder="1" applyAlignment="1">
      <alignment vertical="top" wrapText="1"/>
    </xf>
    <xf numFmtId="0" fontId="35" fillId="0" borderId="18" xfId="0" applyFont="1" applyFill="1" applyBorder="1" applyAlignment="1">
      <alignment vertical="top" wrapText="1"/>
    </xf>
    <xf numFmtId="0" fontId="35" fillId="0" borderId="12" xfId="0" applyFont="1" applyFill="1" applyBorder="1" applyAlignment="1">
      <alignment horizontal="center" vertical="center" wrapText="1"/>
    </xf>
    <xf numFmtId="0" fontId="48" fillId="0" borderId="12" xfId="0" applyFont="1" applyFill="1" applyBorder="1" applyAlignment="1">
      <alignment vertical="top" wrapText="1"/>
    </xf>
    <xf numFmtId="0" fontId="36" fillId="0" borderId="18" xfId="54" applyFont="1" applyFill="1" applyBorder="1" applyAlignment="1" applyProtection="1">
      <alignment vertical="center" wrapText="1"/>
      <protection/>
    </xf>
    <xf numFmtId="0" fontId="36" fillId="0" borderId="12" xfId="54" applyFont="1" applyFill="1" applyBorder="1" applyAlignment="1" applyProtection="1">
      <alignment vertical="center" wrapText="1"/>
      <protection/>
    </xf>
    <xf numFmtId="0" fontId="36" fillId="0" borderId="12" xfId="54" applyNumberFormat="1" applyFont="1" applyFill="1" applyBorder="1" applyAlignment="1" applyProtection="1">
      <alignment vertical="center" wrapText="1"/>
      <protection/>
    </xf>
    <xf numFmtId="0" fontId="36" fillId="0" borderId="11" xfId="54" applyFont="1" applyFill="1" applyBorder="1" applyAlignment="1" applyProtection="1">
      <alignment vertical="center" wrapText="1"/>
      <protection/>
    </xf>
    <xf numFmtId="0" fontId="36" fillId="0" borderId="11" xfId="54" applyNumberFormat="1" applyFont="1" applyFill="1" applyBorder="1" applyAlignment="1" applyProtection="1">
      <alignment vertical="center" wrapText="1"/>
      <protection/>
    </xf>
    <xf numFmtId="0" fontId="45" fillId="0" borderId="12" xfId="0" applyFont="1" applyFill="1" applyBorder="1" applyAlignment="1">
      <alignment vertical="top" wrapText="1"/>
    </xf>
    <xf numFmtId="2" fontId="39" fillId="0" borderId="12" xfId="53" applyNumberFormat="1" applyFont="1" applyFill="1" applyBorder="1" applyAlignment="1">
      <alignment horizontal="center" vertical="center"/>
      <protection/>
    </xf>
    <xf numFmtId="1" fontId="46" fillId="0" borderId="11" xfId="0" applyNumberFormat="1" applyFont="1" applyFill="1" applyBorder="1" applyAlignment="1">
      <alignment horizontal="center" vertical="center"/>
    </xf>
    <xf numFmtId="172" fontId="46" fillId="0" borderId="11" xfId="0" applyNumberFormat="1" applyFont="1" applyFill="1" applyBorder="1" applyAlignment="1">
      <alignment horizontal="center" vertical="center"/>
    </xf>
    <xf numFmtId="2" fontId="38" fillId="0" borderId="12" xfId="53" applyNumberFormat="1" applyFont="1" applyFill="1" applyBorder="1" applyAlignment="1">
      <alignment horizontal="center"/>
      <protection/>
    </xf>
    <xf numFmtId="1" fontId="32" fillId="0" borderId="18" xfId="0" applyNumberFormat="1" applyFont="1" applyFill="1" applyBorder="1" applyAlignment="1">
      <alignment horizontal="center" vertical="top"/>
    </xf>
    <xf numFmtId="2" fontId="38" fillId="0" borderId="12" xfId="53" applyNumberFormat="1" applyFont="1" applyFill="1" applyBorder="1" applyAlignment="1">
      <alignment horizontal="center" vertical="top"/>
      <protection/>
    </xf>
    <xf numFmtId="1" fontId="32" fillId="0" borderId="11" xfId="0" applyNumberFormat="1" applyFont="1" applyFill="1" applyBorder="1" applyAlignment="1">
      <alignment horizontal="center" vertical="top"/>
    </xf>
    <xf numFmtId="0" fontId="49" fillId="0" borderId="0" xfId="0" applyFont="1" applyFill="1" applyAlignment="1">
      <alignment horizontal="right" vertical="top"/>
    </xf>
    <xf numFmtId="1" fontId="49" fillId="0" borderId="0" xfId="0" applyNumberFormat="1" applyFont="1" applyFill="1" applyAlignment="1">
      <alignment vertical="top"/>
    </xf>
    <xf numFmtId="0" fontId="49" fillId="0" borderId="0" xfId="0" applyFont="1" applyFill="1" applyAlignment="1">
      <alignment horizontal="right" vertical="top" wrapText="1"/>
    </xf>
    <xf numFmtId="172" fontId="49" fillId="0" borderId="0" xfId="0" applyNumberFormat="1" applyFont="1" applyFill="1" applyAlignment="1">
      <alignment horizontal="center" vertical="top"/>
    </xf>
    <xf numFmtId="0" fontId="32" fillId="0" borderId="0" xfId="0" applyFont="1" applyFill="1" applyAlignment="1">
      <alignment vertical="top"/>
    </xf>
    <xf numFmtId="2" fontId="36" fillId="0" borderId="0" xfId="0" applyNumberFormat="1" applyFont="1" applyFill="1" applyAlignment="1">
      <alignment vertical="top"/>
    </xf>
    <xf numFmtId="0" fontId="37" fillId="0" borderId="0" xfId="0" applyFont="1" applyFill="1" applyBorder="1" applyAlignment="1">
      <alignment vertical="center" wrapText="1"/>
    </xf>
    <xf numFmtId="0" fontId="48" fillId="0" borderId="12" xfId="0" applyFont="1" applyFill="1" applyBorder="1" applyAlignment="1">
      <alignment vertical="center" wrapText="1"/>
    </xf>
    <xf numFmtId="179" fontId="50" fillId="0" borderId="12" xfId="53" applyNumberFormat="1" applyFont="1" applyFill="1" applyBorder="1" applyAlignment="1">
      <alignment vertical="center" wrapText="1"/>
      <protection/>
    </xf>
    <xf numFmtId="0" fontId="3" fillId="0" borderId="0" xfId="0" applyFont="1" applyFill="1" applyBorder="1" applyAlignment="1">
      <alignment horizontal="left" vertical="top"/>
    </xf>
    <xf numFmtId="0" fontId="35" fillId="0" borderId="0" xfId="0" applyFont="1" applyFill="1" applyBorder="1" applyAlignment="1">
      <alignment horizontal="center" vertical="center" wrapText="1"/>
    </xf>
    <xf numFmtId="172" fontId="46" fillId="0" borderId="0" xfId="0" applyNumberFormat="1" applyFont="1" applyFill="1" applyBorder="1" applyAlignment="1">
      <alignment horizontal="center" vertical="top"/>
    </xf>
    <xf numFmtId="172" fontId="34" fillId="0" borderId="12" xfId="0" applyNumberFormat="1" applyFont="1" applyFill="1" applyBorder="1" applyAlignment="1" applyProtection="1">
      <alignment horizontal="center" vertical="top"/>
      <protection/>
    </xf>
    <xf numFmtId="1" fontId="36" fillId="0" borderId="0" xfId="0" applyNumberFormat="1" applyFont="1" applyFill="1" applyAlignment="1">
      <alignment vertical="top"/>
    </xf>
    <xf numFmtId="0" fontId="1" fillId="18" borderId="0" xfId="0" applyFont="1" applyFill="1" applyBorder="1" applyAlignment="1">
      <alignment vertical="top"/>
    </xf>
    <xf numFmtId="0" fontId="1" fillId="18" borderId="0" xfId="0" applyFont="1" applyFill="1" applyAlignment="1">
      <alignment vertical="top"/>
    </xf>
    <xf numFmtId="0" fontId="36" fillId="0" borderId="18" xfId="0" applyFont="1" applyFill="1" applyBorder="1" applyAlignment="1">
      <alignment horizontal="center" vertical="top"/>
    </xf>
    <xf numFmtId="0" fontId="36" fillId="0" borderId="18" xfId="0" applyFont="1" applyFill="1" applyBorder="1" applyAlignment="1">
      <alignment vertical="top" wrapText="1"/>
    </xf>
    <xf numFmtId="1" fontId="38" fillId="0" borderId="12" xfId="0" applyNumberFormat="1" applyFont="1" applyFill="1" applyBorder="1" applyAlignment="1">
      <alignment horizontal="center" vertical="top"/>
    </xf>
    <xf numFmtId="1" fontId="47" fillId="0" borderId="12" xfId="0" applyNumberFormat="1" applyFont="1" applyFill="1" applyBorder="1" applyAlignment="1">
      <alignment horizontal="center" vertical="top"/>
    </xf>
    <xf numFmtId="172" fontId="49" fillId="0" borderId="0" xfId="0" applyNumberFormat="1" applyFont="1" applyFill="1" applyAlignment="1">
      <alignment vertical="top"/>
    </xf>
    <xf numFmtId="0" fontId="11" fillId="0" borderId="11" xfId="0" applyFont="1" applyFill="1" applyBorder="1" applyAlignment="1">
      <alignment horizontal="left" vertical="top"/>
    </xf>
    <xf numFmtId="0" fontId="10" fillId="0" borderId="19" xfId="0" applyFont="1" applyFill="1" applyBorder="1" applyAlignment="1">
      <alignment vertical="top" wrapText="1"/>
    </xf>
    <xf numFmtId="0" fontId="11" fillId="0" borderId="20" xfId="0" applyFont="1" applyFill="1" applyBorder="1" applyAlignment="1">
      <alignment vertical="top" wrapText="1"/>
    </xf>
    <xf numFmtId="0" fontId="39" fillId="0" borderId="0" xfId="0" applyFont="1" applyFill="1" applyAlignment="1">
      <alignment horizontal="center" vertical="top" wrapText="1"/>
    </xf>
    <xf numFmtId="0" fontId="35" fillId="0" borderId="21" xfId="0" applyFont="1" applyFill="1" applyBorder="1" applyAlignment="1">
      <alignment horizontal="center" vertical="top"/>
    </xf>
    <xf numFmtId="0" fontId="35" fillId="0" borderId="10" xfId="0" applyFont="1" applyFill="1" applyBorder="1" applyAlignment="1">
      <alignment horizontal="center" vertical="top"/>
    </xf>
    <xf numFmtId="0" fontId="35" fillId="0" borderId="14" xfId="0" applyFont="1" applyFill="1" applyBorder="1" applyAlignment="1">
      <alignment horizontal="center" vertical="top"/>
    </xf>
    <xf numFmtId="0" fontId="12" fillId="0" borderId="21" xfId="0" applyFont="1" applyFill="1" applyBorder="1" applyAlignment="1">
      <alignment horizontal="center" vertical="top"/>
    </xf>
    <xf numFmtId="0" fontId="12" fillId="0" borderId="10" xfId="0" applyFont="1" applyFill="1" applyBorder="1" applyAlignment="1">
      <alignment horizontal="center" vertical="top"/>
    </xf>
    <xf numFmtId="0" fontId="12" fillId="0" borderId="14" xfId="0" applyFont="1" applyFill="1" applyBorder="1" applyAlignment="1">
      <alignment horizontal="center" vertical="top"/>
    </xf>
    <xf numFmtId="0" fontId="12" fillId="0" borderId="21"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4"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26"/>
  <sheetViews>
    <sheetView view="pageBreakPreview" zoomScale="75" zoomScaleNormal="75" zoomScaleSheetLayoutView="75" zoomScalePageLayoutView="0" workbookViewId="0" topLeftCell="B10">
      <selection activeCell="B19" sqref="B19"/>
    </sheetView>
  </sheetViews>
  <sheetFormatPr defaultColWidth="9.00390625" defaultRowHeight="12.75"/>
  <cols>
    <col min="1" max="1" width="12.875" style="29" customWidth="1"/>
    <col min="2" max="2" width="110.875" style="56" customWidth="1"/>
    <col min="3" max="3" width="20.00390625" style="54" customWidth="1"/>
    <col min="4" max="4" width="19.625" style="54" customWidth="1"/>
    <col min="5" max="5" width="19.25390625" style="54" customWidth="1"/>
    <col min="6" max="6" width="21.875" style="54" customWidth="1"/>
    <col min="7" max="7" width="28.25390625" style="54" customWidth="1"/>
    <col min="8" max="8" width="5.375" style="55" customWidth="1"/>
    <col min="9" max="16384" width="9.125" style="55" customWidth="1"/>
  </cols>
  <sheetData>
    <row r="1" spans="1:5" ht="26.25" customHeight="1">
      <c r="A1" s="50"/>
      <c r="B1" s="51"/>
      <c r="C1" s="52"/>
      <c r="D1" s="52"/>
      <c r="E1" s="53" t="s">
        <v>187</v>
      </c>
    </row>
    <row r="2" spans="1:5" ht="26.25" customHeight="1">
      <c r="A2" s="50"/>
      <c r="B2" s="51"/>
      <c r="C2" s="52"/>
      <c r="D2" s="52"/>
      <c r="E2" s="53" t="s">
        <v>214</v>
      </c>
    </row>
    <row r="3" spans="1:5" ht="26.25" customHeight="1">
      <c r="A3" s="50"/>
      <c r="B3" s="51"/>
      <c r="C3" s="52"/>
      <c r="D3" s="52"/>
      <c r="E3" s="53" t="s">
        <v>145</v>
      </c>
    </row>
    <row r="4" spans="1:5" ht="26.25" customHeight="1">
      <c r="A4" s="50"/>
      <c r="B4" s="51"/>
      <c r="C4" s="52"/>
      <c r="D4" s="52"/>
      <c r="E4" s="53" t="s">
        <v>220</v>
      </c>
    </row>
    <row r="5" spans="1:5" ht="26.25" customHeight="1">
      <c r="A5" s="50"/>
      <c r="B5" s="51"/>
      <c r="C5" s="52"/>
      <c r="D5" s="52"/>
      <c r="E5" s="53" t="s">
        <v>167</v>
      </c>
    </row>
    <row r="6" spans="1:5" ht="26.25" customHeight="1">
      <c r="A6" s="50"/>
      <c r="B6" s="51"/>
      <c r="C6" s="52"/>
      <c r="D6" s="52"/>
      <c r="E6" s="53" t="s">
        <v>235</v>
      </c>
    </row>
    <row r="7" spans="1:5" ht="3.75" customHeight="1">
      <c r="A7" s="50"/>
      <c r="B7" s="51"/>
      <c r="C7" s="52"/>
      <c r="D7" s="52"/>
      <c r="E7" s="53"/>
    </row>
    <row r="8" spans="1:5" ht="22.5" customHeight="1">
      <c r="A8" s="50"/>
      <c r="B8" s="142" t="s">
        <v>146</v>
      </c>
      <c r="C8" s="142"/>
      <c r="D8" s="142"/>
      <c r="E8" s="52"/>
    </row>
    <row r="9" spans="1:5" ht="22.5" customHeight="1">
      <c r="A9" s="50"/>
      <c r="B9" s="142" t="s">
        <v>147</v>
      </c>
      <c r="C9" s="142"/>
      <c r="D9" s="142"/>
      <c r="E9" s="52"/>
    </row>
    <row r="10" spans="1:5" ht="22.5" customHeight="1">
      <c r="A10" s="50"/>
      <c r="B10" s="142" t="s">
        <v>236</v>
      </c>
      <c r="C10" s="142"/>
      <c r="D10" s="142"/>
      <c r="E10" s="52"/>
    </row>
    <row r="11" spans="1:7" ht="17.25" customHeight="1">
      <c r="A11" s="50"/>
      <c r="G11" s="54" t="s">
        <v>148</v>
      </c>
    </row>
    <row r="12" spans="1:7" s="59" customFormat="1" ht="63">
      <c r="A12" s="57" t="s">
        <v>149</v>
      </c>
      <c r="B12" s="58" t="s">
        <v>150</v>
      </c>
      <c r="C12" s="57" t="s">
        <v>221</v>
      </c>
      <c r="D12" s="57" t="s">
        <v>237</v>
      </c>
      <c r="E12" s="57" t="s">
        <v>188</v>
      </c>
      <c r="F12" s="57" t="s">
        <v>222</v>
      </c>
      <c r="G12" s="57" t="s">
        <v>151</v>
      </c>
    </row>
    <row r="13" spans="1:7" s="54" customFormat="1" ht="18.75">
      <c r="A13" s="60">
        <v>1</v>
      </c>
      <c r="B13" s="58">
        <v>2</v>
      </c>
      <c r="C13" s="60">
        <v>3</v>
      </c>
      <c r="D13" s="57">
        <v>4</v>
      </c>
      <c r="E13" s="60">
        <v>5</v>
      </c>
      <c r="F13" s="60">
        <v>6</v>
      </c>
      <c r="G13" s="60">
        <v>7</v>
      </c>
    </row>
    <row r="14" spans="1:7" ht="18.75">
      <c r="A14" s="24"/>
      <c r="B14" s="61" t="s">
        <v>152</v>
      </c>
      <c r="C14" s="62"/>
      <c r="D14" s="62"/>
      <c r="E14" s="62"/>
      <c r="F14" s="60"/>
      <c r="G14" s="60"/>
    </row>
    <row r="15" spans="1:8" s="67" customFormat="1" ht="20.25">
      <c r="A15" s="63"/>
      <c r="B15" s="64" t="s">
        <v>0</v>
      </c>
      <c r="C15" s="65"/>
      <c r="D15" s="65"/>
      <c r="E15" s="65"/>
      <c r="F15" s="130"/>
      <c r="G15" s="130"/>
      <c r="H15" s="66"/>
    </row>
    <row r="16" spans="1:8" s="69" customFormat="1" ht="18.75">
      <c r="A16" s="24">
        <v>10000000</v>
      </c>
      <c r="B16" s="25" t="s">
        <v>174</v>
      </c>
      <c r="C16" s="26">
        <f>SUM(C17,C26)</f>
        <v>35754500</v>
      </c>
      <c r="D16" s="26">
        <f>SUM(D17,D26)</f>
        <v>15506000</v>
      </c>
      <c r="E16" s="26">
        <f>SUM(E17,E26)</f>
        <v>22884373.22</v>
      </c>
      <c r="F16" s="68">
        <f>IF(C16=0,"",E16/C16*100)</f>
        <v>64.00417631347104</v>
      </c>
      <c r="G16" s="68">
        <f>IF(D16=0,"",E16/D16*100)</f>
        <v>147.58398826260802</v>
      </c>
      <c r="H16" s="55"/>
    </row>
    <row r="17" spans="1:8" s="69" customFormat="1" ht="18.75">
      <c r="A17" s="24">
        <v>11000000</v>
      </c>
      <c r="B17" s="27" t="s">
        <v>175</v>
      </c>
      <c r="C17" s="28">
        <f>SUM(C18,C24)</f>
        <v>35754500</v>
      </c>
      <c r="D17" s="28">
        <f>SUM(D18,D24)</f>
        <v>15506000</v>
      </c>
      <c r="E17" s="28">
        <f>SUM(E18,E24)</f>
        <v>22871873.22</v>
      </c>
      <c r="F17" s="68">
        <f aca="true" t="shared" si="0" ref="F17:F67">IF(C17=0,"",E17/C17*100)</f>
        <v>63.96921567914527</v>
      </c>
      <c r="G17" s="68">
        <f aca="true" t="shared" si="1" ref="G17:G67">IF(D17=0,"",E17/D17*100)</f>
        <v>147.50337430672</v>
      </c>
      <c r="H17" s="55"/>
    </row>
    <row r="18" spans="1:8" s="69" customFormat="1" ht="18.75">
      <c r="A18" s="29">
        <v>11010000</v>
      </c>
      <c r="B18" s="30" t="s">
        <v>176</v>
      </c>
      <c r="C18" s="28">
        <f>SUM(C19:C23)</f>
        <v>35700000</v>
      </c>
      <c r="D18" s="28">
        <f>SUM(D19:D23)</f>
        <v>15500000</v>
      </c>
      <c r="E18" s="28">
        <f>SUM(E19:E23)</f>
        <v>22863844.22</v>
      </c>
      <c r="F18" s="68">
        <f t="shared" si="0"/>
        <v>64.04438156862746</v>
      </c>
      <c r="G18" s="68">
        <f t="shared" si="1"/>
        <v>147.50867238709677</v>
      </c>
      <c r="H18" s="55"/>
    </row>
    <row r="19" spans="1:8" s="69" customFormat="1" ht="31.5">
      <c r="A19" s="29">
        <v>11010100</v>
      </c>
      <c r="B19" s="31" t="s">
        <v>177</v>
      </c>
      <c r="C19" s="28">
        <v>19800000</v>
      </c>
      <c r="D19" s="28">
        <v>9000000</v>
      </c>
      <c r="E19" s="28">
        <v>10757441.22</v>
      </c>
      <c r="F19" s="68">
        <f t="shared" si="0"/>
        <v>54.330511212121216</v>
      </c>
      <c r="G19" s="68">
        <f t="shared" si="1"/>
        <v>119.52712466666668</v>
      </c>
      <c r="H19" s="55"/>
    </row>
    <row r="20" spans="1:7" ht="31.5">
      <c r="A20" s="29">
        <v>11010200</v>
      </c>
      <c r="B20" s="31" t="s">
        <v>178</v>
      </c>
      <c r="C20" s="28">
        <v>13800000</v>
      </c>
      <c r="D20" s="28">
        <v>6000000</v>
      </c>
      <c r="E20" s="28">
        <v>11004632</v>
      </c>
      <c r="F20" s="68">
        <f t="shared" si="0"/>
        <v>79.74371014492753</v>
      </c>
      <c r="G20" s="68">
        <f t="shared" si="1"/>
        <v>183.41053333333332</v>
      </c>
    </row>
    <row r="21" spans="1:7" ht="31.5">
      <c r="A21" s="29">
        <v>11010400</v>
      </c>
      <c r="B21" s="31" t="s">
        <v>179</v>
      </c>
      <c r="C21" s="28">
        <v>1200000</v>
      </c>
      <c r="D21" s="28">
        <v>200000</v>
      </c>
      <c r="E21" s="28">
        <v>854519</v>
      </c>
      <c r="F21" s="68">
        <f t="shared" si="0"/>
        <v>71.20991666666666</v>
      </c>
      <c r="G21" s="68" t="s">
        <v>231</v>
      </c>
    </row>
    <row r="22" spans="1:7" ht="18.75">
      <c r="A22" s="29">
        <v>11010500</v>
      </c>
      <c r="B22" s="31" t="s">
        <v>180</v>
      </c>
      <c r="C22" s="28">
        <v>900000</v>
      </c>
      <c r="D22" s="28">
        <v>300000</v>
      </c>
      <c r="E22" s="28">
        <v>247144</v>
      </c>
      <c r="F22" s="68">
        <f t="shared" si="0"/>
        <v>27.46044444444444</v>
      </c>
      <c r="G22" s="68">
        <f t="shared" si="1"/>
        <v>82.38133333333333</v>
      </c>
    </row>
    <row r="23" spans="1:7" ht="31.5">
      <c r="A23" s="29">
        <v>11010900</v>
      </c>
      <c r="B23" s="78" t="s">
        <v>223</v>
      </c>
      <c r="C23" s="28">
        <v>0</v>
      </c>
      <c r="D23" s="28">
        <v>0</v>
      </c>
      <c r="E23" s="28">
        <v>108</v>
      </c>
      <c r="F23" s="68">
        <f t="shared" si="0"/>
      </c>
      <c r="G23" s="68">
        <f t="shared" si="1"/>
      </c>
    </row>
    <row r="24" spans="1:7" ht="18.75">
      <c r="A24" s="29">
        <v>11020000</v>
      </c>
      <c r="B24" s="70" t="s">
        <v>202</v>
      </c>
      <c r="C24" s="28">
        <f>SUM(C25)</f>
        <v>54500</v>
      </c>
      <c r="D24" s="28">
        <f>SUM(D25)</f>
        <v>6000</v>
      </c>
      <c r="E24" s="28">
        <f>SUM(E25)</f>
        <v>8029</v>
      </c>
      <c r="F24" s="68">
        <f t="shared" si="0"/>
        <v>14.73211009174312</v>
      </c>
      <c r="G24" s="68">
        <f t="shared" si="1"/>
        <v>133.81666666666666</v>
      </c>
    </row>
    <row r="25" spans="1:7" ht="18.75">
      <c r="A25" s="29">
        <v>11020200</v>
      </c>
      <c r="B25" s="32" t="s">
        <v>168</v>
      </c>
      <c r="C25" s="28">
        <v>54500</v>
      </c>
      <c r="D25" s="28">
        <v>6000</v>
      </c>
      <c r="E25" s="28">
        <v>8029</v>
      </c>
      <c r="F25" s="68">
        <f t="shared" si="0"/>
        <v>14.73211009174312</v>
      </c>
      <c r="G25" s="68">
        <f t="shared" si="1"/>
        <v>133.81666666666666</v>
      </c>
    </row>
    <row r="26" spans="1:7" ht="18.75">
      <c r="A26" s="29">
        <v>18000000</v>
      </c>
      <c r="B26" s="70" t="s">
        <v>224</v>
      </c>
      <c r="C26" s="28">
        <f>C27</f>
        <v>0</v>
      </c>
      <c r="D26" s="28">
        <f>D27</f>
        <v>0</v>
      </c>
      <c r="E26" s="28">
        <f>E27</f>
        <v>12500</v>
      </c>
      <c r="F26" s="68">
        <f t="shared" si="0"/>
      </c>
      <c r="G26" s="68">
        <f t="shared" si="1"/>
      </c>
    </row>
    <row r="27" spans="1:7" ht="18.75">
      <c r="A27" s="29">
        <v>18010000</v>
      </c>
      <c r="B27" s="32" t="s">
        <v>225</v>
      </c>
      <c r="C27" s="28">
        <v>0</v>
      </c>
      <c r="D27" s="28">
        <v>0</v>
      </c>
      <c r="E27" s="28">
        <v>12500</v>
      </c>
      <c r="F27" s="68">
        <f t="shared" si="0"/>
      </c>
      <c r="G27" s="68">
        <f t="shared" si="1"/>
      </c>
    </row>
    <row r="28" spans="1:8" s="69" customFormat="1" ht="18.75">
      <c r="A28" s="24">
        <v>20000000</v>
      </c>
      <c r="B28" s="33" t="s">
        <v>153</v>
      </c>
      <c r="C28" s="34">
        <f>SUM(C29,C36,C34)</f>
        <v>103000</v>
      </c>
      <c r="D28" s="34">
        <f>SUM(D29,D36,D34)</f>
        <v>1500</v>
      </c>
      <c r="E28" s="34">
        <f>SUM(E29,E36,E34)</f>
        <v>112544</v>
      </c>
      <c r="F28" s="68">
        <f t="shared" si="0"/>
        <v>109.26601941747573</v>
      </c>
      <c r="G28" s="68" t="s">
        <v>231</v>
      </c>
      <c r="H28" s="55"/>
    </row>
    <row r="29" spans="1:7" ht="18.75">
      <c r="A29" s="24">
        <v>21000000</v>
      </c>
      <c r="B29" s="71" t="s">
        <v>203</v>
      </c>
      <c r="C29" s="28">
        <f>SUM(C30,C32)</f>
        <v>3000</v>
      </c>
      <c r="D29" s="28">
        <f>SUM(D30,D32)</f>
        <v>1500</v>
      </c>
      <c r="E29" s="28">
        <f>SUM(E30,E32)</f>
        <v>4511</v>
      </c>
      <c r="F29" s="68">
        <f t="shared" si="0"/>
        <v>150.36666666666667</v>
      </c>
      <c r="G29" s="68" t="s">
        <v>231</v>
      </c>
    </row>
    <row r="30" spans="1:7" ht="47.25">
      <c r="A30" s="29">
        <v>21010000</v>
      </c>
      <c r="B30" s="32" t="s">
        <v>169</v>
      </c>
      <c r="C30" s="28">
        <f>SUM(C31)</f>
        <v>3000</v>
      </c>
      <c r="D30" s="28">
        <f>SUM(D31)</f>
        <v>1500</v>
      </c>
      <c r="E30" s="28">
        <f>SUM(E31)</f>
        <v>4511</v>
      </c>
      <c r="F30" s="68">
        <f t="shared" si="0"/>
        <v>150.36666666666667</v>
      </c>
      <c r="G30" s="68" t="s">
        <v>231</v>
      </c>
    </row>
    <row r="31" spans="1:7" ht="31.5">
      <c r="A31" s="29">
        <v>21010300</v>
      </c>
      <c r="B31" s="32" t="s">
        <v>170</v>
      </c>
      <c r="C31" s="28">
        <v>3000</v>
      </c>
      <c r="D31" s="28">
        <v>1500</v>
      </c>
      <c r="E31" s="28">
        <v>4511</v>
      </c>
      <c r="F31" s="68">
        <f t="shared" si="0"/>
        <v>150.36666666666667</v>
      </c>
      <c r="G31" s="68" t="s">
        <v>231</v>
      </c>
    </row>
    <row r="32" spans="1:7" ht="18.75">
      <c r="A32" s="29">
        <v>21080000</v>
      </c>
      <c r="B32" s="70" t="s">
        <v>204</v>
      </c>
      <c r="C32" s="28">
        <f>SUM(C33:C33)</f>
        <v>0</v>
      </c>
      <c r="D32" s="28">
        <f>SUM(D33:D33)</f>
        <v>0</v>
      </c>
      <c r="E32" s="28">
        <f>SUM(E33:E33)</f>
        <v>0</v>
      </c>
      <c r="F32" s="68">
        <f t="shared" si="0"/>
      </c>
      <c r="G32" s="68">
        <f t="shared" si="1"/>
      </c>
    </row>
    <row r="33" spans="1:7" ht="34.5" customHeight="1">
      <c r="A33" s="29">
        <v>21080900</v>
      </c>
      <c r="B33" s="32" t="s">
        <v>155</v>
      </c>
      <c r="C33" s="28">
        <v>0</v>
      </c>
      <c r="D33" s="28">
        <v>0</v>
      </c>
      <c r="E33" s="28">
        <v>0</v>
      </c>
      <c r="F33" s="68">
        <f t="shared" si="0"/>
      </c>
      <c r="G33" s="68">
        <f t="shared" si="1"/>
      </c>
    </row>
    <row r="34" spans="1:7" ht="34.5" customHeight="1">
      <c r="A34" s="29">
        <v>22130000</v>
      </c>
      <c r="B34" s="140" t="s">
        <v>226</v>
      </c>
      <c r="C34" s="28">
        <v>0</v>
      </c>
      <c r="D34" s="28">
        <v>0</v>
      </c>
      <c r="E34" s="28">
        <v>988</v>
      </c>
      <c r="F34" s="68">
        <f t="shared" si="0"/>
      </c>
      <c r="G34" s="68">
        <f t="shared" si="1"/>
      </c>
    </row>
    <row r="35" spans="1:7" s="69" customFormat="1" ht="21" customHeight="1">
      <c r="A35" s="24">
        <v>24000000</v>
      </c>
      <c r="B35" s="72" t="s">
        <v>181</v>
      </c>
      <c r="C35" s="34">
        <f>SUM(C36)</f>
        <v>100000</v>
      </c>
      <c r="D35" s="34">
        <f>SUM(D36)</f>
        <v>0</v>
      </c>
      <c r="E35" s="34">
        <f>SUM(E36)</f>
        <v>107045</v>
      </c>
      <c r="F35" s="68">
        <f t="shared" si="0"/>
        <v>107.04499999999999</v>
      </c>
      <c r="G35" s="68">
        <f t="shared" si="1"/>
      </c>
    </row>
    <row r="36" spans="1:8" s="69" customFormat="1" ht="18.75">
      <c r="A36" s="24">
        <v>24060000</v>
      </c>
      <c r="B36" s="33" t="s">
        <v>205</v>
      </c>
      <c r="C36" s="34">
        <f>SUM(C37:C37)</f>
        <v>100000</v>
      </c>
      <c r="D36" s="34">
        <f>SUM(D37:D37)</f>
        <v>0</v>
      </c>
      <c r="E36" s="34">
        <f>SUM(E37:E37)</f>
        <v>107045</v>
      </c>
      <c r="F36" s="68">
        <f t="shared" si="0"/>
        <v>107.04499999999999</v>
      </c>
      <c r="G36" s="68">
        <f t="shared" si="1"/>
      </c>
      <c r="H36" s="55"/>
    </row>
    <row r="37" spans="1:7" ht="18.75">
      <c r="A37" s="29">
        <v>24060300</v>
      </c>
      <c r="B37" s="40" t="s">
        <v>154</v>
      </c>
      <c r="C37" s="28">
        <v>100000</v>
      </c>
      <c r="D37" s="28">
        <v>0</v>
      </c>
      <c r="E37" s="28">
        <v>107045</v>
      </c>
      <c r="F37" s="68">
        <f t="shared" si="0"/>
        <v>107.04499999999999</v>
      </c>
      <c r="G37" s="68">
        <f t="shared" si="1"/>
      </c>
    </row>
    <row r="38" spans="1:8" s="69" customFormat="1" ht="18.75">
      <c r="A38" s="24">
        <v>30000000</v>
      </c>
      <c r="B38" s="39" t="s">
        <v>156</v>
      </c>
      <c r="C38" s="34">
        <f>SUM(C39)</f>
        <v>0</v>
      </c>
      <c r="D38" s="34">
        <f aca="true" t="shared" si="2" ref="D38:E40">SUM(D39)</f>
        <v>0</v>
      </c>
      <c r="E38" s="34">
        <f t="shared" si="2"/>
        <v>650</v>
      </c>
      <c r="F38" s="68">
        <f t="shared" si="0"/>
      </c>
      <c r="G38" s="68">
        <f t="shared" si="1"/>
      </c>
      <c r="H38" s="55"/>
    </row>
    <row r="39" spans="1:7" ht="18.75">
      <c r="A39" s="139">
        <v>31000000</v>
      </c>
      <c r="B39" s="141" t="s">
        <v>206</v>
      </c>
      <c r="C39" s="28">
        <f>SUM(C40)</f>
        <v>0</v>
      </c>
      <c r="D39" s="28">
        <f t="shared" si="2"/>
        <v>0</v>
      </c>
      <c r="E39" s="28">
        <f t="shared" si="2"/>
        <v>650</v>
      </c>
      <c r="F39" s="68">
        <f t="shared" si="0"/>
      </c>
      <c r="G39" s="68">
        <f t="shared" si="1"/>
      </c>
    </row>
    <row r="40" spans="1:7" ht="47.25">
      <c r="A40" s="29">
        <v>31010000</v>
      </c>
      <c r="B40" s="70" t="s">
        <v>171</v>
      </c>
      <c r="C40" s="28">
        <f>SUM(C41)</f>
        <v>0</v>
      </c>
      <c r="D40" s="28">
        <f>D41</f>
        <v>0</v>
      </c>
      <c r="E40" s="28">
        <f t="shared" si="2"/>
        <v>650</v>
      </c>
      <c r="F40" s="68">
        <f t="shared" si="0"/>
      </c>
      <c r="G40" s="68">
        <f t="shared" si="1"/>
      </c>
    </row>
    <row r="41" spans="1:7" ht="33.75" customHeight="1">
      <c r="A41" s="29">
        <v>31010200</v>
      </c>
      <c r="B41" s="32" t="s">
        <v>172</v>
      </c>
      <c r="C41" s="28">
        <v>0</v>
      </c>
      <c r="D41" s="28">
        <v>0</v>
      </c>
      <c r="E41" s="28">
        <v>650</v>
      </c>
      <c r="F41" s="68">
        <f t="shared" si="0"/>
      </c>
      <c r="G41" s="68">
        <f t="shared" si="1"/>
      </c>
    </row>
    <row r="42" spans="1:8" s="69" customFormat="1" ht="18.75">
      <c r="A42" s="39"/>
      <c r="B42" s="33" t="s">
        <v>157</v>
      </c>
      <c r="C42" s="34">
        <f>C38+C28+C16</f>
        <v>35857500</v>
      </c>
      <c r="D42" s="34">
        <f>D38+D28+D16</f>
        <v>15507500</v>
      </c>
      <c r="E42" s="34">
        <f>E38+E28+E16</f>
        <v>22997567.22</v>
      </c>
      <c r="F42" s="68">
        <f t="shared" si="0"/>
        <v>64.13600284459318</v>
      </c>
      <c r="G42" s="68">
        <f t="shared" si="1"/>
        <v>148.2996435273255</v>
      </c>
      <c r="H42" s="55"/>
    </row>
    <row r="43" spans="1:8" s="69" customFormat="1" ht="18.75">
      <c r="A43" s="24">
        <v>40000000</v>
      </c>
      <c r="B43" s="33" t="s">
        <v>158</v>
      </c>
      <c r="C43" s="34">
        <f>SUM(C44)</f>
        <v>166851860</v>
      </c>
      <c r="D43" s="34">
        <f>SUM(D44)</f>
        <v>89371885</v>
      </c>
      <c r="E43" s="34">
        <f>SUM(E44)</f>
        <v>89314867</v>
      </c>
      <c r="F43" s="68">
        <f t="shared" si="0"/>
        <v>53.529440426975164</v>
      </c>
      <c r="G43" s="68">
        <f t="shared" si="1"/>
        <v>99.93620141278211</v>
      </c>
      <c r="H43" s="55"/>
    </row>
    <row r="44" spans="1:7" ht="18.75">
      <c r="A44" s="24">
        <v>41000000</v>
      </c>
      <c r="B44" s="71" t="s">
        <v>207</v>
      </c>
      <c r="C44" s="28">
        <f>SUM(C45,C48)</f>
        <v>166851860</v>
      </c>
      <c r="D44" s="28">
        <f>SUM(D45,D48)</f>
        <v>89371885</v>
      </c>
      <c r="E44" s="28">
        <f>SUM(E45,E48)</f>
        <v>89314867</v>
      </c>
      <c r="F44" s="68">
        <f t="shared" si="0"/>
        <v>53.529440426975164</v>
      </c>
      <c r="G44" s="68">
        <f t="shared" si="1"/>
        <v>99.93620141278211</v>
      </c>
    </row>
    <row r="45" spans="1:8" s="69" customFormat="1" ht="18.75">
      <c r="A45" s="29">
        <v>41020000</v>
      </c>
      <c r="B45" s="70" t="s">
        <v>208</v>
      </c>
      <c r="C45" s="28">
        <f>C46+C47</f>
        <v>11696000</v>
      </c>
      <c r="D45" s="28">
        <f>D46+D47</f>
        <v>5878600</v>
      </c>
      <c r="E45" s="28">
        <f>E46+E47</f>
        <v>5850600</v>
      </c>
      <c r="F45" s="68">
        <f t="shared" si="0"/>
        <v>50.02222982216142</v>
      </c>
      <c r="G45" s="68">
        <f t="shared" si="1"/>
        <v>99.52369611812337</v>
      </c>
      <c r="H45" s="55"/>
    </row>
    <row r="46" spans="1:8" s="69" customFormat="1" ht="18.75">
      <c r="A46" s="29">
        <v>41020100</v>
      </c>
      <c r="B46" s="32" t="s">
        <v>227</v>
      </c>
      <c r="C46" s="28">
        <v>11077000</v>
      </c>
      <c r="D46" s="28">
        <v>5538600</v>
      </c>
      <c r="E46" s="28">
        <v>5538600</v>
      </c>
      <c r="F46" s="68">
        <f t="shared" si="0"/>
        <v>50.00090277150853</v>
      </c>
      <c r="G46" s="68">
        <f t="shared" si="1"/>
        <v>100</v>
      </c>
      <c r="H46" s="55"/>
    </row>
    <row r="47" spans="1:8" s="69" customFormat="1" ht="18.75">
      <c r="A47" s="29">
        <v>41020900</v>
      </c>
      <c r="B47" s="32" t="s">
        <v>228</v>
      </c>
      <c r="C47" s="28">
        <v>619000</v>
      </c>
      <c r="D47" s="28">
        <v>340000</v>
      </c>
      <c r="E47" s="28">
        <v>312000</v>
      </c>
      <c r="F47" s="68">
        <f t="shared" si="0"/>
        <v>50.40387722132472</v>
      </c>
      <c r="G47" s="68">
        <f t="shared" si="1"/>
        <v>91.76470588235294</v>
      </c>
      <c r="H47" s="55"/>
    </row>
    <row r="48" spans="1:8" s="74" customFormat="1" ht="19.5">
      <c r="A48" s="29">
        <v>41030000</v>
      </c>
      <c r="B48" s="70" t="s">
        <v>209</v>
      </c>
      <c r="C48" s="28">
        <f>SUM(C49:C56)</f>
        <v>155155860</v>
      </c>
      <c r="D48" s="28">
        <f>SUM(D49:D56)</f>
        <v>83493285</v>
      </c>
      <c r="E48" s="28">
        <f>SUM(E49:E56)</f>
        <v>83464267</v>
      </c>
      <c r="F48" s="68">
        <f t="shared" si="0"/>
        <v>53.793821902698355</v>
      </c>
      <c r="G48" s="68">
        <f t="shared" si="1"/>
        <v>99.96524510923244</v>
      </c>
      <c r="H48" s="73"/>
    </row>
    <row r="49" spans="1:7" ht="28.5" customHeight="1">
      <c r="A49" s="29">
        <v>41030600</v>
      </c>
      <c r="B49" s="75" t="s">
        <v>189</v>
      </c>
      <c r="C49" s="28">
        <v>48174000</v>
      </c>
      <c r="D49" s="28">
        <v>24007549</v>
      </c>
      <c r="E49" s="28">
        <v>24007548</v>
      </c>
      <c r="F49" s="68">
        <f t="shared" si="0"/>
        <v>49.835072860879315</v>
      </c>
      <c r="G49" s="68">
        <f t="shared" si="1"/>
        <v>99.99999583464351</v>
      </c>
    </row>
    <row r="50" spans="1:7" ht="38.25">
      <c r="A50" s="29">
        <v>41030800</v>
      </c>
      <c r="B50" s="75" t="s">
        <v>190</v>
      </c>
      <c r="C50" s="28">
        <v>14996200</v>
      </c>
      <c r="D50" s="28">
        <v>9454097</v>
      </c>
      <c r="E50" s="28">
        <v>9454097</v>
      </c>
      <c r="F50" s="68">
        <f t="shared" si="0"/>
        <v>63.04328429868901</v>
      </c>
      <c r="G50" s="68">
        <f t="shared" si="1"/>
        <v>100</v>
      </c>
    </row>
    <row r="51" spans="1:7" ht="81.75" customHeight="1">
      <c r="A51" s="29">
        <v>41030900</v>
      </c>
      <c r="B51" s="75" t="s">
        <v>191</v>
      </c>
      <c r="C51" s="28">
        <v>1043300</v>
      </c>
      <c r="D51" s="28">
        <v>518600</v>
      </c>
      <c r="E51" s="28">
        <v>518600</v>
      </c>
      <c r="F51" s="68">
        <f t="shared" si="0"/>
        <v>49.70765839164191</v>
      </c>
      <c r="G51" s="68">
        <f t="shared" si="1"/>
        <v>100</v>
      </c>
    </row>
    <row r="52" spans="1:7" ht="31.5" customHeight="1">
      <c r="A52" s="29">
        <v>41031000</v>
      </c>
      <c r="B52" s="75" t="s">
        <v>192</v>
      </c>
      <c r="C52" s="35">
        <v>1910000</v>
      </c>
      <c r="D52" s="35">
        <v>815146</v>
      </c>
      <c r="E52" s="35">
        <v>815146</v>
      </c>
      <c r="F52" s="68">
        <f t="shared" si="0"/>
        <v>42.67780104712042</v>
      </c>
      <c r="G52" s="68">
        <f t="shared" si="1"/>
        <v>100</v>
      </c>
    </row>
    <row r="53" spans="1:7" ht="18.75">
      <c r="A53" s="29">
        <v>41033900</v>
      </c>
      <c r="B53" s="75" t="s">
        <v>229</v>
      </c>
      <c r="C53" s="35">
        <v>55011600</v>
      </c>
      <c r="D53" s="35">
        <v>30199200</v>
      </c>
      <c r="E53" s="35">
        <v>30199200</v>
      </c>
      <c r="F53" s="68">
        <f t="shared" si="0"/>
        <v>54.89605828588879</v>
      </c>
      <c r="G53" s="68">
        <f t="shared" si="1"/>
        <v>100</v>
      </c>
    </row>
    <row r="54" spans="1:7" ht="18.75">
      <c r="A54" s="29">
        <v>41034200</v>
      </c>
      <c r="B54" s="124" t="s">
        <v>230</v>
      </c>
      <c r="C54" s="35">
        <v>32927700</v>
      </c>
      <c r="D54" s="35">
        <v>17316900</v>
      </c>
      <c r="E54" s="35">
        <v>17316900</v>
      </c>
      <c r="F54" s="68">
        <f t="shared" si="0"/>
        <v>52.5906759354586</v>
      </c>
      <c r="G54" s="68">
        <f t="shared" si="1"/>
        <v>100</v>
      </c>
    </row>
    <row r="55" spans="1:7" ht="18.75">
      <c r="A55" s="29">
        <v>41035000</v>
      </c>
      <c r="B55" s="49" t="s">
        <v>159</v>
      </c>
      <c r="C55" s="28">
        <v>429660</v>
      </c>
      <c r="D55" s="28">
        <v>787908</v>
      </c>
      <c r="E55" s="28">
        <v>766018</v>
      </c>
      <c r="F55" s="68">
        <f t="shared" si="0"/>
        <v>178.28469022017407</v>
      </c>
      <c r="G55" s="68">
        <f t="shared" si="1"/>
        <v>97.22175685486123</v>
      </c>
    </row>
    <row r="56" spans="1:7" ht="42" customHeight="1">
      <c r="A56" s="29">
        <v>41035800</v>
      </c>
      <c r="B56" s="75" t="s">
        <v>193</v>
      </c>
      <c r="C56" s="28">
        <v>663400</v>
      </c>
      <c r="D56" s="28">
        <v>393885</v>
      </c>
      <c r="E56" s="28">
        <v>386758</v>
      </c>
      <c r="F56" s="68">
        <f t="shared" si="0"/>
        <v>58.29936689779922</v>
      </c>
      <c r="G56" s="68">
        <f t="shared" si="1"/>
        <v>98.19058862358303</v>
      </c>
    </row>
    <row r="57" spans="1:13" s="38" customFormat="1" ht="19.5" thickBot="1">
      <c r="A57" s="24"/>
      <c r="B57" s="33" t="s">
        <v>160</v>
      </c>
      <c r="C57" s="34">
        <f>SUM(C43,C42)</f>
        <v>202709360</v>
      </c>
      <c r="D57" s="34">
        <f>SUM(D43,D42)</f>
        <v>104879385</v>
      </c>
      <c r="E57" s="34">
        <f>SUM(E43,E42)</f>
        <v>112312434.22</v>
      </c>
      <c r="F57" s="68">
        <f t="shared" si="0"/>
        <v>55.40564787930858</v>
      </c>
      <c r="G57" s="68">
        <f t="shared" si="1"/>
        <v>107.08723570413765</v>
      </c>
      <c r="H57" s="36"/>
      <c r="I57" s="37"/>
      <c r="J57" s="37"/>
      <c r="K57" s="37"/>
      <c r="L57" s="37"/>
      <c r="M57" s="37"/>
    </row>
    <row r="58" spans="1:8" s="67" customFormat="1" ht="20.25">
      <c r="A58" s="63"/>
      <c r="B58" s="64" t="s">
        <v>1</v>
      </c>
      <c r="C58" s="65"/>
      <c r="D58" s="65"/>
      <c r="E58" s="76"/>
      <c r="F58" s="68">
        <f t="shared" si="0"/>
      </c>
      <c r="G58" s="68">
        <f t="shared" si="1"/>
      </c>
      <c r="H58" s="66"/>
    </row>
    <row r="59" spans="1:13" s="69" customFormat="1" ht="18.75">
      <c r="A59" s="39">
        <v>20000000</v>
      </c>
      <c r="B59" s="33" t="s">
        <v>153</v>
      </c>
      <c r="C59" s="34">
        <f>SUM(C60,)</f>
        <v>2900170</v>
      </c>
      <c r="D59" s="34">
        <f>SUM(D60,)</f>
        <v>2900170</v>
      </c>
      <c r="E59" s="34">
        <f>SUM(E60,)</f>
        <v>2008227</v>
      </c>
      <c r="F59" s="68">
        <f t="shared" si="0"/>
        <v>69.24514769823837</v>
      </c>
      <c r="G59" s="68">
        <f t="shared" si="1"/>
        <v>69.24514769823837</v>
      </c>
      <c r="H59" s="36"/>
      <c r="I59" s="37"/>
      <c r="J59" s="37"/>
      <c r="K59" s="37"/>
      <c r="L59" s="37"/>
      <c r="M59" s="37"/>
    </row>
    <row r="60" spans="1:8" s="69" customFormat="1" ht="18.75">
      <c r="A60" s="39">
        <v>25000000</v>
      </c>
      <c r="B60" s="33" t="s">
        <v>161</v>
      </c>
      <c r="C60" s="34">
        <f>SUM(C61:C62)</f>
        <v>2900170</v>
      </c>
      <c r="D60" s="34">
        <f>SUM(D61:D62)</f>
        <v>2900170</v>
      </c>
      <c r="E60" s="34">
        <f>SUM(E61:E62)</f>
        <v>2008227</v>
      </c>
      <c r="F60" s="68">
        <f t="shared" si="0"/>
        <v>69.24514769823837</v>
      </c>
      <c r="G60" s="68">
        <f t="shared" si="1"/>
        <v>69.24514769823837</v>
      </c>
      <c r="H60" s="55"/>
    </row>
    <row r="61" spans="1:7" ht="18.75">
      <c r="A61" s="40">
        <v>25010000</v>
      </c>
      <c r="B61" s="77" t="s">
        <v>173</v>
      </c>
      <c r="C61" s="28">
        <v>1747490</v>
      </c>
      <c r="D61" s="28">
        <v>1747490</v>
      </c>
      <c r="E61" s="28">
        <v>1189311</v>
      </c>
      <c r="F61" s="68">
        <f t="shared" si="0"/>
        <v>68.05824353787432</v>
      </c>
      <c r="G61" s="68">
        <f t="shared" si="1"/>
        <v>68.05824353787432</v>
      </c>
    </row>
    <row r="62" spans="1:7" ht="18.75">
      <c r="A62" s="40">
        <v>25020000</v>
      </c>
      <c r="B62" s="77" t="s">
        <v>210</v>
      </c>
      <c r="C62" s="28">
        <v>1152680</v>
      </c>
      <c r="D62" s="28">
        <v>1152680</v>
      </c>
      <c r="E62" s="28">
        <v>818916</v>
      </c>
      <c r="F62" s="68">
        <f t="shared" si="0"/>
        <v>71.04452233056875</v>
      </c>
      <c r="G62" s="68">
        <f t="shared" si="1"/>
        <v>71.04452233056875</v>
      </c>
    </row>
    <row r="63" spans="1:8" s="69" customFormat="1" ht="18.75">
      <c r="A63" s="24">
        <v>40000000</v>
      </c>
      <c r="B63" s="33" t="s">
        <v>158</v>
      </c>
      <c r="C63" s="34">
        <f>C64</f>
        <v>0</v>
      </c>
      <c r="D63" s="34">
        <f>D64</f>
        <v>1196818</v>
      </c>
      <c r="E63" s="34">
        <f>E64</f>
        <v>1188818</v>
      </c>
      <c r="F63" s="68">
        <f t="shared" si="0"/>
      </c>
      <c r="G63" s="68">
        <f t="shared" si="1"/>
        <v>99.33156085553526</v>
      </c>
      <c r="H63" s="55"/>
    </row>
    <row r="64" spans="1:8" s="74" customFormat="1" ht="19.5">
      <c r="A64" s="29">
        <v>41030000</v>
      </c>
      <c r="B64" s="70" t="s">
        <v>209</v>
      </c>
      <c r="C64" s="28">
        <f>SUM(C65:C65)</f>
        <v>0</v>
      </c>
      <c r="D64" s="28">
        <f>SUM(D65:D65)</f>
        <v>1196818</v>
      </c>
      <c r="E64" s="28">
        <f>SUM(E65:E65)</f>
        <v>1188818</v>
      </c>
      <c r="F64" s="68">
        <f t="shared" si="0"/>
      </c>
      <c r="G64" s="68">
        <f t="shared" si="1"/>
        <v>99.33156085553526</v>
      </c>
      <c r="H64" s="73"/>
    </row>
    <row r="65" spans="1:7" ht="18.75">
      <c r="A65" s="29">
        <v>41035000</v>
      </c>
      <c r="B65" s="31" t="s">
        <v>159</v>
      </c>
      <c r="C65" s="28">
        <v>0</v>
      </c>
      <c r="D65" s="28">
        <v>1196818</v>
      </c>
      <c r="E65" s="28">
        <v>1188818</v>
      </c>
      <c r="F65" s="68">
        <f t="shared" si="0"/>
      </c>
      <c r="G65" s="68">
        <f t="shared" si="1"/>
        <v>99.33156085553526</v>
      </c>
    </row>
    <row r="66" spans="1:8" s="69" customFormat="1" ht="18.75">
      <c r="A66" s="24"/>
      <c r="B66" s="33" t="s">
        <v>162</v>
      </c>
      <c r="C66" s="34">
        <f>C59+C63</f>
        <v>2900170</v>
      </c>
      <c r="D66" s="34">
        <f>D59+D63</f>
        <v>4096988</v>
      </c>
      <c r="E66" s="34">
        <f>E59+E63</f>
        <v>3197045</v>
      </c>
      <c r="F66" s="68">
        <f t="shared" si="0"/>
        <v>110.23646889665089</v>
      </c>
      <c r="G66" s="68">
        <f t="shared" si="1"/>
        <v>78.03403378286683</v>
      </c>
      <c r="H66" s="55"/>
    </row>
    <row r="67" spans="1:8" s="69" customFormat="1" ht="18.75">
      <c r="A67" s="24"/>
      <c r="B67" s="39" t="s">
        <v>163</v>
      </c>
      <c r="C67" s="34">
        <f>SUM(C66,C57)</f>
        <v>205609530</v>
      </c>
      <c r="D67" s="34">
        <f>SUM(D66,D57)</f>
        <v>108976373</v>
      </c>
      <c r="E67" s="34">
        <f>SUM(E66,E57)</f>
        <v>115509479.22</v>
      </c>
      <c r="F67" s="68">
        <f t="shared" si="0"/>
        <v>56.17904929795813</v>
      </c>
      <c r="G67" s="68">
        <f t="shared" si="1"/>
        <v>105.99497491075427</v>
      </c>
      <c r="H67" s="55"/>
    </row>
    <row r="68" spans="1:2" ht="18.75">
      <c r="A68" s="50"/>
      <c r="B68" s="79"/>
    </row>
    <row r="69" spans="1:2" ht="18.75">
      <c r="A69" s="50"/>
      <c r="B69" s="79"/>
    </row>
    <row r="70" spans="1:2" ht="18.75">
      <c r="A70" s="50"/>
      <c r="B70" s="79"/>
    </row>
    <row r="71" ht="18.75">
      <c r="A71" s="50"/>
    </row>
    <row r="72" ht="18.75">
      <c r="A72" s="50"/>
    </row>
    <row r="73" ht="18.75">
      <c r="A73" s="50"/>
    </row>
    <row r="74" ht="18.75">
      <c r="A74" s="50"/>
    </row>
    <row r="75" ht="18.75">
      <c r="A75" s="50"/>
    </row>
    <row r="76" ht="18.75">
      <c r="A76" s="50"/>
    </row>
    <row r="77" ht="18.75">
      <c r="A77" s="50"/>
    </row>
    <row r="78" ht="18.75">
      <c r="A78" s="50"/>
    </row>
    <row r="79" ht="18.75">
      <c r="A79" s="50"/>
    </row>
    <row r="80" ht="18.75">
      <c r="A80" s="50"/>
    </row>
    <row r="81" ht="18.75">
      <c r="A81" s="50"/>
    </row>
    <row r="82" ht="18.75">
      <c r="A82" s="50"/>
    </row>
    <row r="83" ht="18.75">
      <c r="A83" s="50"/>
    </row>
    <row r="84" ht="18.75">
      <c r="A84" s="50"/>
    </row>
    <row r="85" ht="18.75">
      <c r="A85" s="50"/>
    </row>
    <row r="86" ht="18.75">
      <c r="A86" s="50"/>
    </row>
    <row r="87" ht="18.75">
      <c r="A87" s="50"/>
    </row>
    <row r="88" ht="18.75">
      <c r="A88" s="50"/>
    </row>
    <row r="89" ht="18.75">
      <c r="A89" s="50"/>
    </row>
    <row r="90" ht="18.75">
      <c r="A90" s="50"/>
    </row>
    <row r="91" ht="18.75">
      <c r="A91" s="50"/>
    </row>
    <row r="92" ht="18.75">
      <c r="A92" s="50"/>
    </row>
    <row r="93" ht="18.75">
      <c r="A93" s="50"/>
    </row>
    <row r="94" ht="18.75">
      <c r="A94" s="50"/>
    </row>
    <row r="95" ht="18.75">
      <c r="A95" s="50"/>
    </row>
    <row r="96" ht="18.75">
      <c r="A96" s="50"/>
    </row>
    <row r="97" ht="18.75">
      <c r="A97" s="50"/>
    </row>
    <row r="98" ht="18.75">
      <c r="A98" s="50"/>
    </row>
    <row r="99" ht="18.75">
      <c r="A99" s="50"/>
    </row>
    <row r="100" ht="18.75">
      <c r="A100" s="50"/>
    </row>
    <row r="101" ht="18.75">
      <c r="A101" s="50"/>
    </row>
    <row r="102" ht="18.75">
      <c r="A102" s="50"/>
    </row>
    <row r="103" ht="18.75">
      <c r="A103" s="50"/>
    </row>
    <row r="104" ht="18.75">
      <c r="A104" s="50"/>
    </row>
    <row r="105" ht="18.75">
      <c r="A105" s="50"/>
    </row>
    <row r="106" ht="18.75">
      <c r="A106" s="50"/>
    </row>
    <row r="107" ht="18.75">
      <c r="A107" s="50"/>
    </row>
    <row r="108" ht="18.75">
      <c r="A108" s="50"/>
    </row>
    <row r="109" ht="18.75">
      <c r="A109" s="50"/>
    </row>
    <row r="110" ht="18.75">
      <c r="A110" s="50"/>
    </row>
    <row r="111" ht="18.75">
      <c r="A111" s="50"/>
    </row>
    <row r="112" ht="18.75">
      <c r="A112" s="50"/>
    </row>
    <row r="113" ht="18.75">
      <c r="A113" s="50"/>
    </row>
    <row r="114" ht="18.75">
      <c r="A114" s="50"/>
    </row>
    <row r="115" ht="18.75">
      <c r="A115" s="50"/>
    </row>
    <row r="116" ht="18.75">
      <c r="A116" s="50"/>
    </row>
    <row r="117" ht="18.75">
      <c r="A117" s="50"/>
    </row>
    <row r="118" ht="18.75">
      <c r="A118" s="50"/>
    </row>
    <row r="119" ht="18.75">
      <c r="A119" s="50"/>
    </row>
    <row r="120" ht="18.75">
      <c r="A120" s="50"/>
    </row>
    <row r="121" ht="18.75">
      <c r="A121" s="50"/>
    </row>
    <row r="122" ht="18.75">
      <c r="A122" s="50"/>
    </row>
    <row r="123" ht="18.75">
      <c r="A123" s="50"/>
    </row>
    <row r="124" ht="18.75">
      <c r="A124" s="50"/>
    </row>
    <row r="125" ht="18.75">
      <c r="A125" s="50"/>
    </row>
    <row r="126" ht="18.75">
      <c r="A126" s="50"/>
    </row>
  </sheetData>
  <sheetProtection/>
  <mergeCells count="3">
    <mergeCell ref="B8:D8"/>
    <mergeCell ref="B9:D9"/>
    <mergeCell ref="B10:D10"/>
  </mergeCells>
  <printOptions/>
  <pageMargins left="0.7874015748031497" right="0.17" top="0.84" bottom="0.3937007874015748" header="0" footer="0"/>
  <pageSetup fitToHeight="100" horizontalDpi="600" verticalDpi="600" orientation="landscape" paperSize="9" scale="57" r:id="rId1"/>
  <headerFooter alignWithMargins="0">
    <oddFooter>&amp;R&amp;P</oddFooter>
  </headerFooter>
  <rowBreaks count="1" manualBreakCount="1">
    <brk id="37" max="6" man="1"/>
  </rowBreaks>
</worksheet>
</file>

<file path=xl/worksheets/sheet2.xml><?xml version="1.0" encoding="utf-8"?>
<worksheet xmlns="http://schemas.openxmlformats.org/spreadsheetml/2006/main" xmlns:r="http://schemas.openxmlformats.org/officeDocument/2006/relationships">
  <dimension ref="A1:IO135"/>
  <sheetViews>
    <sheetView tabSelected="1" view="pageBreakPreview" zoomScale="50" zoomScaleNormal="50" zoomScaleSheetLayoutView="50" zoomScalePageLayoutView="0" workbookViewId="0" topLeftCell="A1">
      <pane ySplit="1" topLeftCell="BM88" activePane="bottomLeft" state="frozen"/>
      <selection pane="topLeft" activeCell="A1" sqref="A1"/>
      <selection pane="bottomLeft" activeCell="D120" sqref="D120"/>
    </sheetView>
  </sheetViews>
  <sheetFormatPr defaultColWidth="9.00390625" defaultRowHeight="12.75"/>
  <cols>
    <col min="1" max="1" width="12.375" style="2" customWidth="1"/>
    <col min="2" max="2" width="172.25390625" style="4" customWidth="1"/>
    <col min="3" max="3" width="19.375" style="1" customWidth="1"/>
    <col min="4" max="5" width="19.00390625" style="1" customWidth="1"/>
    <col min="6" max="6" width="17.875" style="1" customWidth="1"/>
    <col min="7" max="7" width="18.75390625" style="1" customWidth="1"/>
    <col min="8" max="8" width="5.25390625" style="13" customWidth="1"/>
    <col min="9" max="9" width="13.25390625" style="9" bestFit="1" customWidth="1"/>
    <col min="10" max="10" width="15.375" style="9" customWidth="1"/>
    <col min="11" max="249" width="9.125" style="9" customWidth="1"/>
    <col min="250" max="16384" width="9.125" style="1" customWidth="1"/>
  </cols>
  <sheetData>
    <row r="1" spans="1:249" s="5" customFormat="1" ht="18.75">
      <c r="A1" s="21">
        <v>1</v>
      </c>
      <c r="B1" s="20">
        <v>2</v>
      </c>
      <c r="C1" s="21">
        <v>3</v>
      </c>
      <c r="D1" s="20">
        <v>4</v>
      </c>
      <c r="E1" s="21">
        <v>5</v>
      </c>
      <c r="F1" s="21">
        <v>6</v>
      </c>
      <c r="G1" s="21">
        <v>7</v>
      </c>
      <c r="H1" s="13"/>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row>
    <row r="2" spans="1:249" s="45" customFormat="1" ht="21.75" customHeight="1">
      <c r="A2" s="143" t="s">
        <v>2</v>
      </c>
      <c r="B2" s="144"/>
      <c r="C2" s="144"/>
      <c r="D2" s="144"/>
      <c r="E2" s="144"/>
      <c r="F2" s="144"/>
      <c r="G2" s="145"/>
      <c r="H2" s="43"/>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row>
    <row r="3" spans="1:249" s="47" customFormat="1" ht="22.5" customHeight="1">
      <c r="A3" s="146" t="s">
        <v>0</v>
      </c>
      <c r="B3" s="147"/>
      <c r="C3" s="147"/>
      <c r="D3" s="147"/>
      <c r="E3" s="147"/>
      <c r="F3" s="147"/>
      <c r="G3" s="148"/>
      <c r="H3" s="43"/>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row>
    <row r="4" spans="1:249" s="6" customFormat="1" ht="27" customHeight="1">
      <c r="A4" s="80" t="s">
        <v>3</v>
      </c>
      <c r="B4" s="99" t="s">
        <v>4</v>
      </c>
      <c r="C4" s="111">
        <v>1413485</v>
      </c>
      <c r="D4" s="112">
        <v>830896</v>
      </c>
      <c r="E4" s="112">
        <v>697828.45</v>
      </c>
      <c r="F4" s="113">
        <f>SUM(E4/C4*100)</f>
        <v>49.36935659027156</v>
      </c>
      <c r="G4" s="113">
        <f>SUM(E4/D4*100)</f>
        <v>83.98505348443126</v>
      </c>
      <c r="H4" s="13"/>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row>
    <row r="5" spans="1:249" s="6" customFormat="1" ht="22.5" customHeight="1">
      <c r="A5" s="81" t="s">
        <v>5</v>
      </c>
      <c r="B5" s="100" t="s">
        <v>6</v>
      </c>
      <c r="C5" s="90">
        <f>SUM(C6:C12)</f>
        <v>69229225</v>
      </c>
      <c r="D5" s="90">
        <f>SUM(D6:D12)</f>
        <v>43115176</v>
      </c>
      <c r="E5" s="90">
        <f>SUM(E6:E12)</f>
        <v>42860482.98999999</v>
      </c>
      <c r="F5" s="89">
        <f aca="true" t="shared" si="0" ref="F5:F56">SUM(E5/C5*100)</f>
        <v>61.91096749963615</v>
      </c>
      <c r="G5" s="89">
        <f aca="true" t="shared" si="1" ref="G5:G66">SUM(E5/D5*100)</f>
        <v>99.40927294370778</v>
      </c>
      <c r="H5" s="13"/>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row>
    <row r="6" spans="1:249" s="6" customFormat="1" ht="24.75" customHeight="1">
      <c r="A6" s="82" t="s">
        <v>7</v>
      </c>
      <c r="B6" s="125" t="s">
        <v>195</v>
      </c>
      <c r="C6" s="114">
        <v>66132331</v>
      </c>
      <c r="D6" s="91">
        <v>41403390</v>
      </c>
      <c r="E6" s="91">
        <v>41199492.19</v>
      </c>
      <c r="F6" s="92">
        <f t="shared" si="0"/>
        <v>62.2985634515136</v>
      </c>
      <c r="G6" s="92">
        <f t="shared" si="1"/>
        <v>99.50753353771272</v>
      </c>
      <c r="H6" s="13"/>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row>
    <row r="7" spans="1:249" s="6" customFormat="1" ht="25.5" customHeight="1">
      <c r="A7" s="82" t="s">
        <v>8</v>
      </c>
      <c r="B7" s="125" t="s">
        <v>196</v>
      </c>
      <c r="C7" s="114">
        <v>663400</v>
      </c>
      <c r="D7" s="91">
        <v>393885</v>
      </c>
      <c r="E7" s="91">
        <v>386757.69</v>
      </c>
      <c r="F7" s="92">
        <f aca="true" t="shared" si="2" ref="F7:F12">SUM(E7/C7*100)</f>
        <v>58.29932016882725</v>
      </c>
      <c r="G7" s="92">
        <f aca="true" t="shared" si="3" ref="G7:G12">SUM(E7/D7*100)</f>
        <v>98.19050992040825</v>
      </c>
      <c r="H7" s="13"/>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row>
    <row r="8" spans="1:249" s="6" customFormat="1" ht="25.5" customHeight="1">
      <c r="A8" s="82" t="s">
        <v>9</v>
      </c>
      <c r="B8" s="125" t="s">
        <v>10</v>
      </c>
      <c r="C8" s="114">
        <v>729133</v>
      </c>
      <c r="D8" s="91">
        <v>421011</v>
      </c>
      <c r="E8" s="91">
        <v>409231.37</v>
      </c>
      <c r="F8" s="92">
        <f t="shared" si="2"/>
        <v>56.125750720376125</v>
      </c>
      <c r="G8" s="92">
        <f t="shared" si="3"/>
        <v>97.202061228804</v>
      </c>
      <c r="H8" s="13"/>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row>
    <row r="9" spans="1:249" s="6" customFormat="1" ht="25.5" customHeight="1">
      <c r="A9" s="82" t="s">
        <v>11</v>
      </c>
      <c r="B9" s="125" t="s">
        <v>197</v>
      </c>
      <c r="C9" s="114">
        <v>817754</v>
      </c>
      <c r="D9" s="91">
        <v>443189</v>
      </c>
      <c r="E9" s="91">
        <v>423530.36</v>
      </c>
      <c r="F9" s="92">
        <f t="shared" si="2"/>
        <v>51.79190318848944</v>
      </c>
      <c r="G9" s="92">
        <f t="shared" si="3"/>
        <v>95.56427618916534</v>
      </c>
      <c r="H9" s="13"/>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row>
    <row r="10" spans="1:249" s="6" customFormat="1" ht="25.5" customHeight="1">
      <c r="A10" s="82" t="s">
        <v>12</v>
      </c>
      <c r="B10" s="125" t="s">
        <v>198</v>
      </c>
      <c r="C10" s="114">
        <v>615830</v>
      </c>
      <c r="D10" s="91">
        <v>313253</v>
      </c>
      <c r="E10" s="91">
        <v>306928.12</v>
      </c>
      <c r="F10" s="92">
        <f t="shared" si="2"/>
        <v>49.83974798239774</v>
      </c>
      <c r="G10" s="92">
        <f t="shared" si="3"/>
        <v>97.98090361465015</v>
      </c>
      <c r="H10" s="13"/>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row>
    <row r="11" spans="1:249" s="6" customFormat="1" ht="25.5" customHeight="1">
      <c r="A11" s="82" t="s">
        <v>13</v>
      </c>
      <c r="B11" s="125" t="s">
        <v>14</v>
      </c>
      <c r="C11" s="114">
        <v>236387</v>
      </c>
      <c r="D11" s="91">
        <v>115108</v>
      </c>
      <c r="E11" s="91">
        <v>111013.26</v>
      </c>
      <c r="F11" s="92">
        <f t="shared" si="2"/>
        <v>46.962506398406</v>
      </c>
      <c r="G11" s="92">
        <f t="shared" si="3"/>
        <v>96.44269729297703</v>
      </c>
      <c r="H11" s="13"/>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row>
    <row r="12" spans="1:249" s="6" customFormat="1" ht="30" customHeight="1">
      <c r="A12" s="82" t="s">
        <v>15</v>
      </c>
      <c r="B12" s="125" t="s">
        <v>199</v>
      </c>
      <c r="C12" s="114">
        <v>34390</v>
      </c>
      <c r="D12" s="91">
        <v>25340</v>
      </c>
      <c r="E12" s="91">
        <v>23530</v>
      </c>
      <c r="F12" s="92">
        <f t="shared" si="2"/>
        <v>68.42105263157895</v>
      </c>
      <c r="G12" s="92">
        <f t="shared" si="3"/>
        <v>92.85714285714286</v>
      </c>
      <c r="H12" s="13"/>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row>
    <row r="13" spans="1:249" s="6" customFormat="1" ht="27.75" customHeight="1">
      <c r="A13" s="81" t="s">
        <v>16</v>
      </c>
      <c r="B13" s="100" t="s">
        <v>17</v>
      </c>
      <c r="C13" s="90">
        <f>SUM(C14:C17)</f>
        <v>41243328</v>
      </c>
      <c r="D13" s="90">
        <f>SUM(D14:D17)</f>
        <v>23743418</v>
      </c>
      <c r="E13" s="90">
        <f>SUM(E14:E17)</f>
        <v>22789954.009999998</v>
      </c>
      <c r="F13" s="89">
        <f t="shared" si="0"/>
        <v>55.257310976456594</v>
      </c>
      <c r="G13" s="89">
        <f t="shared" si="1"/>
        <v>95.98430188105182</v>
      </c>
      <c r="H13" s="1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row>
    <row r="14" spans="1:249" s="6" customFormat="1" ht="24" customHeight="1">
      <c r="A14" s="82" t="s">
        <v>18</v>
      </c>
      <c r="B14" s="101" t="s">
        <v>19</v>
      </c>
      <c r="C14" s="114">
        <v>27928003</v>
      </c>
      <c r="D14" s="91">
        <v>16918299</v>
      </c>
      <c r="E14" s="91">
        <v>16431174.35</v>
      </c>
      <c r="F14" s="92">
        <f t="shared" si="0"/>
        <v>58.83404678093167</v>
      </c>
      <c r="G14" s="92">
        <f t="shared" si="1"/>
        <v>97.12072324765036</v>
      </c>
      <c r="H14" s="13"/>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row>
    <row r="15" spans="1:249" s="6" customFormat="1" ht="24" customHeight="1">
      <c r="A15" s="82" t="s">
        <v>194</v>
      </c>
      <c r="B15" s="125" t="s">
        <v>200</v>
      </c>
      <c r="C15" s="114">
        <v>12573625</v>
      </c>
      <c r="D15" s="91">
        <v>6462319</v>
      </c>
      <c r="E15" s="91">
        <v>6040162.42</v>
      </c>
      <c r="F15" s="92">
        <f t="shared" si="0"/>
        <v>48.0383534581316</v>
      </c>
      <c r="G15" s="92">
        <f t="shared" si="1"/>
        <v>93.46741347804092</v>
      </c>
      <c r="H15" s="13"/>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row>
    <row r="16" spans="1:249" s="6" customFormat="1" ht="24" customHeight="1">
      <c r="A16" s="82" t="s">
        <v>20</v>
      </c>
      <c r="B16" s="101" t="s">
        <v>21</v>
      </c>
      <c r="C16" s="114">
        <v>25000</v>
      </c>
      <c r="D16" s="91">
        <v>13000</v>
      </c>
      <c r="E16" s="91">
        <v>11000</v>
      </c>
      <c r="F16" s="92">
        <f t="shared" si="0"/>
        <v>44</v>
      </c>
      <c r="G16" s="92">
        <f t="shared" si="1"/>
        <v>84.61538461538461</v>
      </c>
      <c r="H16" s="13"/>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row>
    <row r="17" spans="1:249" s="6" customFormat="1" ht="24" customHeight="1">
      <c r="A17" s="82" t="s">
        <v>22</v>
      </c>
      <c r="B17" s="101" t="s">
        <v>23</v>
      </c>
      <c r="C17" s="114">
        <v>716700</v>
      </c>
      <c r="D17" s="91">
        <v>349800</v>
      </c>
      <c r="E17" s="91">
        <v>307617.24</v>
      </c>
      <c r="F17" s="92">
        <f t="shared" si="0"/>
        <v>42.92133947258267</v>
      </c>
      <c r="G17" s="92">
        <f t="shared" si="1"/>
        <v>87.94089193825042</v>
      </c>
      <c r="H17" s="13"/>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row>
    <row r="18" spans="1:249" s="6" customFormat="1" ht="27.75" customHeight="1">
      <c r="A18" s="81" t="s">
        <v>24</v>
      </c>
      <c r="B18" s="100" t="s">
        <v>25</v>
      </c>
      <c r="C18" s="90">
        <f>SUM(C19:C56)</f>
        <v>70816211</v>
      </c>
      <c r="D18" s="90">
        <f>SUM(D19:D56)</f>
        <v>37248938.57000001</v>
      </c>
      <c r="E18" s="90">
        <f>SUM(E19:E56)</f>
        <v>37212509.78</v>
      </c>
      <c r="F18" s="89">
        <f t="shared" si="0"/>
        <v>52.54801020065872</v>
      </c>
      <c r="G18" s="89">
        <f t="shared" si="1"/>
        <v>99.90220180386738</v>
      </c>
      <c r="H18" s="13"/>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row>
    <row r="19" spans="1:249" s="6" customFormat="1" ht="44.25" customHeight="1">
      <c r="A19" s="82" t="s">
        <v>26</v>
      </c>
      <c r="B19" s="104" t="s">
        <v>27</v>
      </c>
      <c r="C19" s="114">
        <v>6110000</v>
      </c>
      <c r="D19" s="91">
        <v>3352773.89</v>
      </c>
      <c r="E19" s="91">
        <v>3352773.89</v>
      </c>
      <c r="F19" s="92">
        <f t="shared" si="0"/>
        <v>54.873549754500814</v>
      </c>
      <c r="G19" s="92">
        <f t="shared" si="1"/>
        <v>100</v>
      </c>
      <c r="H19" s="13"/>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row>
    <row r="20" spans="1:249" s="6" customFormat="1" ht="42" customHeight="1">
      <c r="A20" s="83" t="s">
        <v>28</v>
      </c>
      <c r="B20" s="105" t="s">
        <v>29</v>
      </c>
      <c r="C20" s="114">
        <v>565100</v>
      </c>
      <c r="D20" s="115">
        <v>333975</v>
      </c>
      <c r="E20" s="115">
        <v>333975</v>
      </c>
      <c r="F20" s="92">
        <f t="shared" si="0"/>
        <v>59.100159263847104</v>
      </c>
      <c r="G20" s="92">
        <f t="shared" si="1"/>
        <v>100</v>
      </c>
      <c r="H20" s="13"/>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row>
    <row r="21" spans="1:249" s="7" customFormat="1" ht="42" customHeight="1">
      <c r="A21" s="82" t="s">
        <v>30</v>
      </c>
      <c r="B21" s="106" t="s">
        <v>31</v>
      </c>
      <c r="C21" s="114">
        <v>50000</v>
      </c>
      <c r="D21" s="91">
        <v>0</v>
      </c>
      <c r="E21" s="91">
        <v>0</v>
      </c>
      <c r="F21" s="92">
        <f t="shared" si="0"/>
        <v>0</v>
      </c>
      <c r="G21" s="92">
        <v>0</v>
      </c>
      <c r="H21" s="13"/>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row>
    <row r="22" spans="1:249" s="7" customFormat="1" ht="195" customHeight="1">
      <c r="A22" s="82" t="s">
        <v>32</v>
      </c>
      <c r="B22" s="107" t="s">
        <v>33</v>
      </c>
      <c r="C22" s="116">
        <v>710000</v>
      </c>
      <c r="D22" s="91">
        <v>298767.13</v>
      </c>
      <c r="E22" s="91">
        <v>298767.13</v>
      </c>
      <c r="F22" s="92">
        <f t="shared" si="0"/>
        <v>42.07987746478874</v>
      </c>
      <c r="G22" s="92">
        <f t="shared" si="1"/>
        <v>100</v>
      </c>
      <c r="H22" s="13"/>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row>
    <row r="23" spans="1:249" s="6" customFormat="1" ht="48" customHeight="1">
      <c r="A23" s="84" t="s">
        <v>34</v>
      </c>
      <c r="B23" s="108" t="s">
        <v>35</v>
      </c>
      <c r="C23" s="116">
        <v>5100</v>
      </c>
      <c r="D23" s="117">
        <v>3102</v>
      </c>
      <c r="E23" s="117">
        <v>3102</v>
      </c>
      <c r="F23" s="92">
        <f t="shared" si="0"/>
        <v>60.82352941176471</v>
      </c>
      <c r="G23" s="92">
        <v>0</v>
      </c>
      <c r="H23" s="13"/>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row>
    <row r="24" spans="1:249" s="6" customFormat="1" ht="26.25" customHeight="1">
      <c r="A24" s="83" t="s">
        <v>36</v>
      </c>
      <c r="B24" s="105" t="s">
        <v>37</v>
      </c>
      <c r="C24" s="114">
        <v>1350000</v>
      </c>
      <c r="D24" s="115">
        <v>683501.97</v>
      </c>
      <c r="E24" s="115">
        <v>683501.97</v>
      </c>
      <c r="F24" s="92">
        <f t="shared" si="0"/>
        <v>50.629775555555554</v>
      </c>
      <c r="G24" s="92">
        <f t="shared" si="1"/>
        <v>100</v>
      </c>
      <c r="H24" s="13"/>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row>
    <row r="25" spans="1:249" s="6" customFormat="1" ht="38.25" customHeight="1">
      <c r="A25" s="82" t="s">
        <v>38</v>
      </c>
      <c r="B25" s="106" t="s">
        <v>39</v>
      </c>
      <c r="C25" s="114">
        <v>590000</v>
      </c>
      <c r="D25" s="91">
        <v>148896.2</v>
      </c>
      <c r="E25" s="91">
        <v>148896.2</v>
      </c>
      <c r="F25" s="92">
        <f t="shared" si="0"/>
        <v>25.23664406779661</v>
      </c>
      <c r="G25" s="92">
        <f t="shared" si="1"/>
        <v>100</v>
      </c>
      <c r="H25" s="13"/>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row>
    <row r="26" spans="1:249" s="6" customFormat="1" ht="26.25" customHeight="1">
      <c r="A26" s="83" t="s">
        <v>40</v>
      </c>
      <c r="B26" s="105" t="s">
        <v>41</v>
      </c>
      <c r="C26" s="114">
        <v>15000</v>
      </c>
      <c r="D26" s="115">
        <v>3294.48</v>
      </c>
      <c r="E26" s="115">
        <v>3294.48</v>
      </c>
      <c r="F26" s="92">
        <f t="shared" si="0"/>
        <v>21.9632</v>
      </c>
      <c r="G26" s="92">
        <f t="shared" si="1"/>
        <v>100</v>
      </c>
      <c r="H26" s="13"/>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row>
    <row r="27" spans="1:249" s="6" customFormat="1" ht="84.75" customHeight="1">
      <c r="A27" s="82" t="s">
        <v>42</v>
      </c>
      <c r="B27" s="107" t="s">
        <v>43</v>
      </c>
      <c r="C27" s="116">
        <v>980000</v>
      </c>
      <c r="D27" s="91">
        <v>606072.99</v>
      </c>
      <c r="E27" s="91">
        <v>606072.99</v>
      </c>
      <c r="F27" s="92">
        <f t="shared" si="0"/>
        <v>61.84418265306122</v>
      </c>
      <c r="G27" s="92">
        <f t="shared" si="1"/>
        <v>100</v>
      </c>
      <c r="H27" s="23"/>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row>
    <row r="28" spans="1:249" s="6" customFormat="1" ht="66" customHeight="1">
      <c r="A28" s="82" t="s">
        <v>44</v>
      </c>
      <c r="B28" s="107" t="s">
        <v>45</v>
      </c>
      <c r="C28" s="116">
        <v>61000</v>
      </c>
      <c r="D28" s="91">
        <v>26163.44</v>
      </c>
      <c r="E28" s="91">
        <v>26163.44</v>
      </c>
      <c r="F28" s="92">
        <f t="shared" si="0"/>
        <v>42.890885245901636</v>
      </c>
      <c r="G28" s="92">
        <f t="shared" si="1"/>
        <v>100</v>
      </c>
      <c r="H28" s="13"/>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row>
    <row r="29" spans="1:249" s="6" customFormat="1" ht="25.5" customHeight="1">
      <c r="A29" s="84" t="s">
        <v>46</v>
      </c>
      <c r="B29" s="109" t="s">
        <v>47</v>
      </c>
      <c r="C29" s="114">
        <v>348700</v>
      </c>
      <c r="D29" s="117">
        <v>171050</v>
      </c>
      <c r="E29" s="117">
        <v>171028.51</v>
      </c>
      <c r="F29" s="92">
        <f t="shared" si="0"/>
        <v>49.047464869515345</v>
      </c>
      <c r="G29" s="92">
        <f t="shared" si="1"/>
        <v>99.98743642209881</v>
      </c>
      <c r="H29" s="13"/>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row>
    <row r="30" spans="1:249" s="6" customFormat="1" ht="25.5" customHeight="1">
      <c r="A30" s="84" t="s">
        <v>48</v>
      </c>
      <c r="B30" s="109" t="s">
        <v>49</v>
      </c>
      <c r="C30" s="114">
        <v>301000</v>
      </c>
      <c r="D30" s="117">
        <v>108622.1</v>
      </c>
      <c r="E30" s="117">
        <v>108621.94</v>
      </c>
      <c r="F30" s="92">
        <f t="shared" si="0"/>
        <v>36.08702325581395</v>
      </c>
      <c r="G30" s="92">
        <f t="shared" si="1"/>
        <v>99.99985270032525</v>
      </c>
      <c r="H30" s="13"/>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row>
    <row r="31" spans="1:249" s="6" customFormat="1" ht="25.5" customHeight="1">
      <c r="A31" s="84" t="s">
        <v>50</v>
      </c>
      <c r="B31" s="109" t="s">
        <v>51</v>
      </c>
      <c r="C31" s="114">
        <v>793500</v>
      </c>
      <c r="D31" s="117">
        <v>376801.39</v>
      </c>
      <c r="E31" s="117">
        <v>376801.39</v>
      </c>
      <c r="F31" s="92">
        <f t="shared" si="0"/>
        <v>47.48599747952111</v>
      </c>
      <c r="G31" s="92">
        <f t="shared" si="1"/>
        <v>100</v>
      </c>
      <c r="H31" s="13"/>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row>
    <row r="32" spans="1:249" s="6" customFormat="1" ht="25.5" customHeight="1">
      <c r="A32" s="84" t="s">
        <v>52</v>
      </c>
      <c r="B32" s="109" t="s">
        <v>53</v>
      </c>
      <c r="C32" s="114">
        <v>71100</v>
      </c>
      <c r="D32" s="117">
        <v>37034.22</v>
      </c>
      <c r="E32" s="117">
        <v>37034.22</v>
      </c>
      <c r="F32" s="92">
        <f t="shared" si="0"/>
        <v>52.087510548523206</v>
      </c>
      <c r="G32" s="92">
        <f t="shared" si="1"/>
        <v>100</v>
      </c>
      <c r="H32" s="13"/>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row>
    <row r="33" spans="1:249" s="6" customFormat="1" ht="25.5" customHeight="1">
      <c r="A33" s="84" t="s">
        <v>54</v>
      </c>
      <c r="B33" s="108" t="s">
        <v>55</v>
      </c>
      <c r="C33" s="114">
        <v>365000</v>
      </c>
      <c r="D33" s="117">
        <v>214652.95</v>
      </c>
      <c r="E33" s="117">
        <v>214652.95</v>
      </c>
      <c r="F33" s="92">
        <f t="shared" si="0"/>
        <v>58.80902739726027</v>
      </c>
      <c r="G33" s="92">
        <f t="shared" si="1"/>
        <v>100</v>
      </c>
      <c r="H33" s="13">
        <v>3</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row>
    <row r="34" spans="1:249" s="6" customFormat="1" ht="25.5" customHeight="1">
      <c r="A34" s="84" t="s">
        <v>56</v>
      </c>
      <c r="B34" s="108" t="s">
        <v>57</v>
      </c>
      <c r="C34" s="114">
        <v>363000</v>
      </c>
      <c r="D34" s="117">
        <v>153834</v>
      </c>
      <c r="E34" s="117">
        <v>153834</v>
      </c>
      <c r="F34" s="92">
        <f t="shared" si="0"/>
        <v>42.37851239669421</v>
      </c>
      <c r="G34" s="92">
        <f t="shared" si="1"/>
        <v>100</v>
      </c>
      <c r="H34" s="13"/>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row>
    <row r="35" spans="1:249" s="6" customFormat="1" ht="25.5" customHeight="1">
      <c r="A35" s="84" t="s">
        <v>58</v>
      </c>
      <c r="B35" s="108" t="s">
        <v>59</v>
      </c>
      <c r="C35" s="114">
        <v>22545000</v>
      </c>
      <c r="D35" s="117">
        <v>11089704.64</v>
      </c>
      <c r="E35" s="117">
        <v>11089703.98</v>
      </c>
      <c r="F35" s="92">
        <f t="shared" si="0"/>
        <v>49.18919485473497</v>
      </c>
      <c r="G35" s="92">
        <f t="shared" si="1"/>
        <v>99.999994048534</v>
      </c>
      <c r="H35" s="13"/>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row>
    <row r="36" spans="1:249" s="6" customFormat="1" ht="25.5" customHeight="1">
      <c r="A36" s="84" t="s">
        <v>60</v>
      </c>
      <c r="B36" s="108" t="s">
        <v>61</v>
      </c>
      <c r="C36" s="114">
        <v>2628000</v>
      </c>
      <c r="D36" s="117">
        <v>1135275.68</v>
      </c>
      <c r="E36" s="117">
        <v>1135275.68</v>
      </c>
      <c r="F36" s="92">
        <f t="shared" si="0"/>
        <v>43.19922678843226</v>
      </c>
      <c r="G36" s="92">
        <f t="shared" si="1"/>
        <v>100</v>
      </c>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row>
    <row r="37" spans="1:249" s="6" customFormat="1" ht="25.5" customHeight="1">
      <c r="A37" s="84" t="s">
        <v>62</v>
      </c>
      <c r="B37" s="108" t="s">
        <v>63</v>
      </c>
      <c r="C37" s="114">
        <v>4335000</v>
      </c>
      <c r="D37" s="117">
        <v>2204609.89</v>
      </c>
      <c r="E37" s="117">
        <v>2204609.89</v>
      </c>
      <c r="F37" s="92">
        <f t="shared" si="0"/>
        <v>50.856052825836215</v>
      </c>
      <c r="G37" s="92">
        <f t="shared" si="1"/>
        <v>100</v>
      </c>
      <c r="H37" s="13"/>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row>
    <row r="38" spans="1:249" s="6" customFormat="1" ht="25.5" customHeight="1">
      <c r="A38" s="84" t="s">
        <v>64</v>
      </c>
      <c r="B38" s="108" t="s">
        <v>65</v>
      </c>
      <c r="C38" s="114">
        <v>755000</v>
      </c>
      <c r="D38" s="117">
        <v>350117.35</v>
      </c>
      <c r="E38" s="117">
        <v>350117.35</v>
      </c>
      <c r="F38" s="92">
        <f t="shared" si="0"/>
        <v>46.373158940397346</v>
      </c>
      <c r="G38" s="92">
        <f t="shared" si="1"/>
        <v>100</v>
      </c>
      <c r="H38" s="13"/>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row>
    <row r="39" spans="1:249" s="6" customFormat="1" ht="25.5" customHeight="1">
      <c r="A39" s="84" t="s">
        <v>66</v>
      </c>
      <c r="B39" s="108" t="s">
        <v>67</v>
      </c>
      <c r="C39" s="114">
        <v>93000</v>
      </c>
      <c r="D39" s="117">
        <v>34966.86</v>
      </c>
      <c r="E39" s="117">
        <v>34966.86</v>
      </c>
      <c r="F39" s="92">
        <f t="shared" si="0"/>
        <v>37.59877419354839</v>
      </c>
      <c r="G39" s="92">
        <f t="shared" si="1"/>
        <v>100</v>
      </c>
      <c r="H39" s="13"/>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row>
    <row r="40" spans="1:249" s="6" customFormat="1" ht="25.5" customHeight="1">
      <c r="A40" s="84" t="s">
        <v>68</v>
      </c>
      <c r="B40" s="108" t="s">
        <v>69</v>
      </c>
      <c r="C40" s="114">
        <v>7554000</v>
      </c>
      <c r="D40" s="117">
        <v>4108010.02</v>
      </c>
      <c r="E40" s="117">
        <v>4108010.02</v>
      </c>
      <c r="F40" s="92">
        <f t="shared" si="0"/>
        <v>54.38191712999735</v>
      </c>
      <c r="G40" s="92">
        <f t="shared" si="1"/>
        <v>100</v>
      </c>
      <c r="H40" s="13"/>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row>
    <row r="41" spans="1:249" s="6" customFormat="1" ht="25.5" customHeight="1">
      <c r="A41" s="84" t="s">
        <v>70</v>
      </c>
      <c r="B41" s="108" t="s">
        <v>71</v>
      </c>
      <c r="C41" s="114">
        <v>5032700</v>
      </c>
      <c r="D41" s="117">
        <v>4133779.16</v>
      </c>
      <c r="E41" s="117">
        <v>4133779.16</v>
      </c>
      <c r="F41" s="92">
        <f t="shared" si="0"/>
        <v>82.13839807657918</v>
      </c>
      <c r="G41" s="92">
        <f t="shared" si="1"/>
        <v>100</v>
      </c>
      <c r="H41" s="13"/>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row>
    <row r="42" spans="1:249" s="6" customFormat="1" ht="41.25" customHeight="1">
      <c r="A42" s="84" t="s">
        <v>72</v>
      </c>
      <c r="B42" s="108" t="s">
        <v>73</v>
      </c>
      <c r="C42" s="114">
        <v>617700</v>
      </c>
      <c r="D42" s="117">
        <v>265975.32</v>
      </c>
      <c r="E42" s="117">
        <v>265975.32</v>
      </c>
      <c r="F42" s="92">
        <f t="shared" si="0"/>
        <v>43.05898008742108</v>
      </c>
      <c r="G42" s="92">
        <f t="shared" si="1"/>
        <v>100</v>
      </c>
      <c r="H42" s="13"/>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row>
    <row r="43" spans="1:249" s="6" customFormat="1" ht="41.25" customHeight="1">
      <c r="A43" s="84" t="s">
        <v>217</v>
      </c>
      <c r="B43" s="108" t="s">
        <v>216</v>
      </c>
      <c r="C43" s="114">
        <v>20000</v>
      </c>
      <c r="D43" s="117">
        <v>2400.47</v>
      </c>
      <c r="E43" s="117">
        <v>2400.47</v>
      </c>
      <c r="F43" s="92">
        <f t="shared" si="0"/>
        <v>12.00235</v>
      </c>
      <c r="G43" s="92">
        <f t="shared" si="1"/>
        <v>100</v>
      </c>
      <c r="H43" s="13"/>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row>
    <row r="44" spans="1:249" s="6" customFormat="1" ht="25.5" customHeight="1">
      <c r="A44" s="84" t="s">
        <v>74</v>
      </c>
      <c r="B44" s="108" t="s">
        <v>75</v>
      </c>
      <c r="C44" s="114">
        <v>100000</v>
      </c>
      <c r="D44" s="117">
        <v>70610.4</v>
      </c>
      <c r="E44" s="117">
        <v>69110.4</v>
      </c>
      <c r="F44" s="92">
        <f t="shared" si="0"/>
        <v>69.1104</v>
      </c>
      <c r="G44" s="92">
        <f t="shared" si="1"/>
        <v>97.87566704054926</v>
      </c>
      <c r="H44" s="13"/>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row>
    <row r="45" spans="1:249" s="6" customFormat="1" ht="25.5" customHeight="1">
      <c r="A45" s="84" t="s">
        <v>218</v>
      </c>
      <c r="B45" s="108" t="s">
        <v>219</v>
      </c>
      <c r="C45" s="114">
        <v>1450000</v>
      </c>
      <c r="D45" s="117">
        <v>777239.91</v>
      </c>
      <c r="E45" s="117">
        <v>777239.91</v>
      </c>
      <c r="F45" s="92">
        <f t="shared" si="0"/>
        <v>53.60275241379311</v>
      </c>
      <c r="G45" s="92">
        <f t="shared" si="1"/>
        <v>100</v>
      </c>
      <c r="H45" s="13"/>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row>
    <row r="46" spans="1:249" s="6" customFormat="1" ht="25.5" customHeight="1">
      <c r="A46" s="84" t="s">
        <v>76</v>
      </c>
      <c r="B46" s="108" t="s">
        <v>77</v>
      </c>
      <c r="C46" s="114">
        <v>46300</v>
      </c>
      <c r="D46" s="117">
        <v>21200</v>
      </c>
      <c r="E46" s="117">
        <v>3378.28</v>
      </c>
      <c r="F46" s="92">
        <f t="shared" si="0"/>
        <v>7.296501079913607</v>
      </c>
      <c r="G46" s="92">
        <f t="shared" si="1"/>
        <v>15.935283018867926</v>
      </c>
      <c r="H46" s="13"/>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row>
    <row r="47" spans="1:249" s="6" customFormat="1" ht="25.5" customHeight="1">
      <c r="A47" s="84" t="s">
        <v>78</v>
      </c>
      <c r="B47" s="108" t="s">
        <v>79</v>
      </c>
      <c r="C47" s="114">
        <v>35000</v>
      </c>
      <c r="D47" s="117">
        <v>10800</v>
      </c>
      <c r="E47" s="117">
        <v>4000</v>
      </c>
      <c r="F47" s="92">
        <f t="shared" si="0"/>
        <v>11.428571428571429</v>
      </c>
      <c r="G47" s="92">
        <f t="shared" si="1"/>
        <v>37.03703703703704</v>
      </c>
      <c r="H47" s="13"/>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row>
    <row r="48" spans="1:249" s="6" customFormat="1" ht="25.5" customHeight="1">
      <c r="A48" s="84" t="s">
        <v>80</v>
      </c>
      <c r="B48" s="108" t="s">
        <v>81</v>
      </c>
      <c r="C48" s="114">
        <v>385180</v>
      </c>
      <c r="D48" s="117">
        <v>186739.43</v>
      </c>
      <c r="E48" s="117">
        <v>177878.67</v>
      </c>
      <c r="F48" s="92">
        <f t="shared" si="0"/>
        <v>46.180660989667174</v>
      </c>
      <c r="G48" s="92">
        <f t="shared" si="1"/>
        <v>95.25501389824313</v>
      </c>
      <c r="H48" s="13"/>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row>
    <row r="49" spans="1:249" s="6" customFormat="1" ht="25.5" customHeight="1">
      <c r="A49" s="84" t="s">
        <v>82</v>
      </c>
      <c r="B49" s="108" t="s">
        <v>83</v>
      </c>
      <c r="C49" s="114">
        <v>1000</v>
      </c>
      <c r="D49" s="117">
        <v>0</v>
      </c>
      <c r="E49" s="117">
        <v>0</v>
      </c>
      <c r="F49" s="92">
        <f t="shared" si="0"/>
        <v>0</v>
      </c>
      <c r="G49" s="92"/>
      <c r="H49" s="13"/>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row>
    <row r="50" spans="1:249" s="6" customFormat="1" ht="25.5" customHeight="1">
      <c r="A50" s="84" t="s">
        <v>84</v>
      </c>
      <c r="B50" s="108" t="s">
        <v>85</v>
      </c>
      <c r="C50" s="114">
        <v>7380</v>
      </c>
      <c r="D50" s="117">
        <v>600</v>
      </c>
      <c r="E50" s="117">
        <v>0</v>
      </c>
      <c r="F50" s="92">
        <f t="shared" si="0"/>
        <v>0</v>
      </c>
      <c r="G50" s="92">
        <v>0</v>
      </c>
      <c r="H50" s="13"/>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row>
    <row r="51" spans="1:249" s="6" customFormat="1" ht="25.5" customHeight="1">
      <c r="A51" s="84" t="s">
        <v>86</v>
      </c>
      <c r="B51" s="108" t="s">
        <v>87</v>
      </c>
      <c r="C51" s="114">
        <v>1900</v>
      </c>
      <c r="D51" s="117">
        <v>0</v>
      </c>
      <c r="E51" s="117">
        <v>0</v>
      </c>
      <c r="F51" s="92">
        <f t="shared" si="0"/>
        <v>0</v>
      </c>
      <c r="G51" s="92">
        <v>0</v>
      </c>
      <c r="H51" s="13"/>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row>
    <row r="52" spans="1:249" s="6" customFormat="1" ht="25.5" customHeight="1">
      <c r="A52" s="84" t="s">
        <v>88</v>
      </c>
      <c r="B52" s="108" t="s">
        <v>89</v>
      </c>
      <c r="C52" s="114">
        <v>4840</v>
      </c>
      <c r="D52" s="117">
        <v>1716</v>
      </c>
      <c r="E52" s="117">
        <v>1348</v>
      </c>
      <c r="F52" s="92">
        <f t="shared" si="0"/>
        <v>27.85123966942149</v>
      </c>
      <c r="G52" s="92">
        <f t="shared" si="1"/>
        <v>78.55477855477857</v>
      </c>
      <c r="H52" s="13"/>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row>
    <row r="53" spans="1:249" s="6" customFormat="1" ht="25.5" customHeight="1">
      <c r="A53" s="84" t="s">
        <v>90</v>
      </c>
      <c r="B53" s="108" t="s">
        <v>91</v>
      </c>
      <c r="C53" s="114">
        <v>3931711</v>
      </c>
      <c r="D53" s="117">
        <v>2170767.67</v>
      </c>
      <c r="E53" s="117">
        <v>2170311.67</v>
      </c>
      <c r="F53" s="92">
        <f t="shared" si="0"/>
        <v>55.20018307551089</v>
      </c>
      <c r="G53" s="92">
        <f t="shared" si="1"/>
        <v>99.97899360644153</v>
      </c>
      <c r="H53" s="13"/>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row>
    <row r="54" spans="1:249" s="6" customFormat="1" ht="46.5" customHeight="1">
      <c r="A54" s="84" t="s">
        <v>165</v>
      </c>
      <c r="B54" s="108" t="s">
        <v>166</v>
      </c>
      <c r="C54" s="114">
        <v>433000</v>
      </c>
      <c r="D54" s="117">
        <v>190691.17</v>
      </c>
      <c r="E54" s="117">
        <v>190691.17</v>
      </c>
      <c r="F54" s="92">
        <f t="shared" si="0"/>
        <v>44.0395311778291</v>
      </c>
      <c r="G54" s="92">
        <f t="shared" si="1"/>
        <v>100</v>
      </c>
      <c r="H54" s="13"/>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row>
    <row r="55" spans="1:249" s="6" customFormat="1" ht="26.25" customHeight="1">
      <c r="A55" s="84" t="s">
        <v>92</v>
      </c>
      <c r="B55" s="108" t="s">
        <v>93</v>
      </c>
      <c r="C55" s="114">
        <v>75000</v>
      </c>
      <c r="D55" s="117">
        <v>36055.75</v>
      </c>
      <c r="E55" s="117">
        <v>36055.75</v>
      </c>
      <c r="F55" s="92">
        <f t="shared" si="0"/>
        <v>48.074333333333335</v>
      </c>
      <c r="G55" s="92">
        <f t="shared" si="1"/>
        <v>100</v>
      </c>
      <c r="H55" s="13"/>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row>
    <row r="56" spans="1:249" s="6" customFormat="1" ht="26.25" customHeight="1">
      <c r="A56" s="82" t="s">
        <v>94</v>
      </c>
      <c r="B56" s="106" t="s">
        <v>95</v>
      </c>
      <c r="C56" s="114">
        <v>8086000</v>
      </c>
      <c r="D56" s="91">
        <v>3939137.09</v>
      </c>
      <c r="E56" s="91">
        <v>3939137.09</v>
      </c>
      <c r="F56" s="92">
        <f t="shared" si="0"/>
        <v>48.715521766015335</v>
      </c>
      <c r="G56" s="92">
        <f t="shared" si="1"/>
        <v>100</v>
      </c>
      <c r="H56" s="13"/>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row>
    <row r="57" spans="1:7" ht="26.25" customHeight="1">
      <c r="A57" s="81" t="s">
        <v>96</v>
      </c>
      <c r="B57" s="110" t="s">
        <v>97</v>
      </c>
      <c r="C57" s="90">
        <f>C58</f>
        <v>25000</v>
      </c>
      <c r="D57" s="90">
        <f>D58</f>
        <v>25000</v>
      </c>
      <c r="E57" s="90">
        <f>E58</f>
        <v>16157</v>
      </c>
      <c r="F57" s="89">
        <f>SUM(E57/C56*100)</f>
        <v>0.19981449418748454</v>
      </c>
      <c r="G57" s="89">
        <f t="shared" si="1"/>
        <v>64.628</v>
      </c>
    </row>
    <row r="58" spans="1:7" ht="26.25" customHeight="1">
      <c r="A58" s="82" t="s">
        <v>98</v>
      </c>
      <c r="B58" s="104" t="s">
        <v>99</v>
      </c>
      <c r="C58" s="114">
        <v>25000</v>
      </c>
      <c r="D58" s="91">
        <v>25000</v>
      </c>
      <c r="E58" s="91">
        <v>16157</v>
      </c>
      <c r="F58" s="92">
        <f>SUM(E58/C58*100)</f>
        <v>64.628</v>
      </c>
      <c r="G58" s="92">
        <f>SUM(E58/D58*100)</f>
        <v>64.628</v>
      </c>
    </row>
    <row r="59" spans="1:249" s="6" customFormat="1" ht="26.25" customHeight="1">
      <c r="A59" s="85">
        <v>110000</v>
      </c>
      <c r="B59" s="100" t="s">
        <v>100</v>
      </c>
      <c r="C59" s="90">
        <f>SUM(C60:C65)</f>
        <v>6745673</v>
      </c>
      <c r="D59" s="90">
        <f>SUM(D60:D65)</f>
        <v>3150083</v>
      </c>
      <c r="E59" s="90">
        <f>SUM(E60:E65)</f>
        <v>3084834.97</v>
      </c>
      <c r="F59" s="89">
        <f aca="true" t="shared" si="4" ref="F59:F90">SUM(E59/C59*100)</f>
        <v>45.730573806349646</v>
      </c>
      <c r="G59" s="89">
        <f t="shared" si="1"/>
        <v>97.9286885456669</v>
      </c>
      <c r="H59" s="13"/>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row>
    <row r="60" spans="1:249" s="6" customFormat="1" ht="26.25" customHeight="1">
      <c r="A60" s="86">
        <v>110103</v>
      </c>
      <c r="B60" s="101" t="s">
        <v>101</v>
      </c>
      <c r="C60" s="114">
        <v>26780</v>
      </c>
      <c r="D60" s="91">
        <v>16780</v>
      </c>
      <c r="E60" s="91">
        <v>15000</v>
      </c>
      <c r="F60" s="92">
        <f t="shared" si="4"/>
        <v>56.011949215832715</v>
      </c>
      <c r="G60" s="92">
        <f t="shared" si="1"/>
        <v>89.39213349225268</v>
      </c>
      <c r="H60" s="13"/>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row>
    <row r="61" spans="1:249" s="6" customFormat="1" ht="26.25" customHeight="1">
      <c r="A61" s="86">
        <v>110201</v>
      </c>
      <c r="B61" s="101" t="s">
        <v>102</v>
      </c>
      <c r="C61" s="114">
        <v>3476050</v>
      </c>
      <c r="D61" s="91">
        <v>1537448</v>
      </c>
      <c r="E61" s="91">
        <v>1504071.84</v>
      </c>
      <c r="F61" s="92">
        <f t="shared" si="4"/>
        <v>43.26956861955381</v>
      </c>
      <c r="G61" s="92">
        <f t="shared" si="1"/>
        <v>97.82911942387645</v>
      </c>
      <c r="H61" s="13"/>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row>
    <row r="62" spans="1:249" s="6" customFormat="1" ht="26.25" customHeight="1">
      <c r="A62" s="86">
        <v>110202</v>
      </c>
      <c r="B62" s="101" t="s">
        <v>103</v>
      </c>
      <c r="C62" s="114">
        <v>16010</v>
      </c>
      <c r="D62" s="91">
        <v>8734</v>
      </c>
      <c r="E62" s="91">
        <v>8164.16</v>
      </c>
      <c r="F62" s="92">
        <f t="shared" si="4"/>
        <v>50.99412866958151</v>
      </c>
      <c r="G62" s="92">
        <f t="shared" si="1"/>
        <v>93.47561254866041</v>
      </c>
      <c r="H62" s="13"/>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row>
    <row r="63" spans="1:249" s="6" customFormat="1" ht="26.25" customHeight="1">
      <c r="A63" s="86">
        <v>110204</v>
      </c>
      <c r="B63" s="101" t="s">
        <v>104</v>
      </c>
      <c r="C63" s="114">
        <v>1013706</v>
      </c>
      <c r="D63" s="91">
        <v>498069</v>
      </c>
      <c r="E63" s="91">
        <v>493595.91</v>
      </c>
      <c r="F63" s="92">
        <f t="shared" si="4"/>
        <v>48.69221549443329</v>
      </c>
      <c r="G63" s="92">
        <f t="shared" si="1"/>
        <v>99.10191359028568</v>
      </c>
      <c r="H63" s="13"/>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row>
    <row r="64" spans="1:249" s="6" customFormat="1" ht="26.25" customHeight="1">
      <c r="A64" s="86">
        <v>110205</v>
      </c>
      <c r="B64" s="101" t="s">
        <v>105</v>
      </c>
      <c r="C64" s="114">
        <v>1899490</v>
      </c>
      <c r="D64" s="91">
        <v>951287</v>
      </c>
      <c r="E64" s="91">
        <v>933068.21</v>
      </c>
      <c r="F64" s="92">
        <f t="shared" si="4"/>
        <v>49.12203854718898</v>
      </c>
      <c r="G64" s="92">
        <f t="shared" si="1"/>
        <v>98.08482718674806</v>
      </c>
      <c r="H64" s="13"/>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row>
    <row r="65" spans="1:249" s="6" customFormat="1" ht="26.25" customHeight="1">
      <c r="A65" s="86">
        <v>110502</v>
      </c>
      <c r="B65" s="101" t="s">
        <v>106</v>
      </c>
      <c r="C65" s="114">
        <v>313637</v>
      </c>
      <c r="D65" s="91">
        <v>137765</v>
      </c>
      <c r="E65" s="91">
        <v>130934.85</v>
      </c>
      <c r="F65" s="92">
        <f t="shared" si="4"/>
        <v>41.747258773677856</v>
      </c>
      <c r="G65" s="92">
        <f t="shared" si="1"/>
        <v>95.04217326606903</v>
      </c>
      <c r="H65" s="13"/>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row>
    <row r="66" spans="1:249" s="6" customFormat="1" ht="26.25" customHeight="1">
      <c r="A66" s="85">
        <v>120000</v>
      </c>
      <c r="B66" s="100" t="s">
        <v>107</v>
      </c>
      <c r="C66" s="90">
        <f>SUM(C67:C68)</f>
        <v>177000</v>
      </c>
      <c r="D66" s="90">
        <f>SUM(D67:D68)</f>
        <v>218800</v>
      </c>
      <c r="E66" s="90">
        <f>SUM(E67:E68)</f>
        <v>152300</v>
      </c>
      <c r="F66" s="89">
        <f t="shared" si="4"/>
        <v>86.045197740113</v>
      </c>
      <c r="G66" s="89">
        <f t="shared" si="1"/>
        <v>69.6069469835466</v>
      </c>
      <c r="H66" s="13"/>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row>
    <row r="67" spans="1:249" s="6" customFormat="1" ht="26.25" customHeight="1">
      <c r="A67" s="86">
        <v>120201</v>
      </c>
      <c r="B67" s="101" t="s">
        <v>108</v>
      </c>
      <c r="C67" s="91">
        <v>157000</v>
      </c>
      <c r="D67" s="91">
        <v>157000</v>
      </c>
      <c r="E67" s="91">
        <v>102500</v>
      </c>
      <c r="F67" s="92">
        <f t="shared" si="4"/>
        <v>65.28662420382165</v>
      </c>
      <c r="G67" s="92">
        <f>SUM(E67/D67*100)</f>
        <v>65.28662420382165</v>
      </c>
      <c r="H67" s="13"/>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row>
    <row r="68" spans="1:249" s="6" customFormat="1" ht="26.25" customHeight="1">
      <c r="A68" s="86">
        <v>120300</v>
      </c>
      <c r="B68" s="101" t="s">
        <v>109</v>
      </c>
      <c r="C68" s="91">
        <v>20000</v>
      </c>
      <c r="D68" s="91">
        <v>61800</v>
      </c>
      <c r="E68" s="91">
        <v>49800</v>
      </c>
      <c r="F68" s="92" t="s">
        <v>231</v>
      </c>
      <c r="G68" s="92">
        <v>0</v>
      </c>
      <c r="H68" s="13"/>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row>
    <row r="69" spans="1:249" s="6" customFormat="1" ht="26.25" customHeight="1">
      <c r="A69" s="85">
        <v>130000</v>
      </c>
      <c r="B69" s="100" t="s">
        <v>110</v>
      </c>
      <c r="C69" s="90">
        <f>SUM(C70:C72)</f>
        <v>718034</v>
      </c>
      <c r="D69" s="90">
        <f>SUM(D70:D72)</f>
        <v>374295</v>
      </c>
      <c r="E69" s="90">
        <f>SUM(E70:E72)</f>
        <v>372703.55</v>
      </c>
      <c r="F69" s="89">
        <f t="shared" si="4"/>
        <v>51.90611447368787</v>
      </c>
      <c r="G69" s="89">
        <f>SUM(E69/D69*100)</f>
        <v>99.57481398362255</v>
      </c>
      <c r="H69" s="13"/>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row>
    <row r="70" spans="1:7" ht="26.25" customHeight="1">
      <c r="A70" s="86">
        <v>130102</v>
      </c>
      <c r="B70" s="101" t="s">
        <v>111</v>
      </c>
      <c r="C70" s="91">
        <v>22000</v>
      </c>
      <c r="D70" s="91">
        <v>1875</v>
      </c>
      <c r="E70" s="91">
        <v>480</v>
      </c>
      <c r="F70" s="92">
        <f t="shared" si="4"/>
        <v>2.181818181818182</v>
      </c>
      <c r="G70" s="92">
        <f>SUM(E70/D70*100)</f>
        <v>25.6</v>
      </c>
    </row>
    <row r="71" spans="1:7" ht="26.25" customHeight="1">
      <c r="A71" s="86">
        <v>130203</v>
      </c>
      <c r="B71" s="101" t="s">
        <v>112</v>
      </c>
      <c r="C71" s="91">
        <v>591980</v>
      </c>
      <c r="D71" s="91">
        <v>314300</v>
      </c>
      <c r="E71" s="91">
        <v>314167.38</v>
      </c>
      <c r="F71" s="92">
        <f t="shared" si="4"/>
        <v>53.07060711510524</v>
      </c>
      <c r="G71" s="92">
        <f>SUM(E71/D71*100)</f>
        <v>99.9578046452434</v>
      </c>
    </row>
    <row r="72" spans="1:7" ht="26.25" customHeight="1">
      <c r="A72" s="86">
        <v>130204</v>
      </c>
      <c r="B72" s="101" t="s">
        <v>113</v>
      </c>
      <c r="C72" s="91">
        <v>104054</v>
      </c>
      <c r="D72" s="91">
        <v>58120</v>
      </c>
      <c r="E72" s="91">
        <v>58056.17</v>
      </c>
      <c r="F72" s="92">
        <f t="shared" si="4"/>
        <v>55.79427028273781</v>
      </c>
      <c r="G72" s="92">
        <f>SUM(E72/D72*100)</f>
        <v>99.89017549896765</v>
      </c>
    </row>
    <row r="73" spans="1:249" s="6" customFormat="1" ht="26.25" customHeight="1">
      <c r="A73" s="85">
        <v>160000</v>
      </c>
      <c r="B73" s="100" t="s">
        <v>185</v>
      </c>
      <c r="C73" s="90">
        <f>C74</f>
        <v>22200</v>
      </c>
      <c r="D73" s="90">
        <f>D74</f>
        <v>0</v>
      </c>
      <c r="E73" s="90">
        <v>0</v>
      </c>
      <c r="F73" s="92">
        <f>SUM(E73/C73*100)</f>
        <v>0</v>
      </c>
      <c r="G73" s="92">
        <v>0</v>
      </c>
      <c r="H73" s="42"/>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row>
    <row r="74" spans="1:8" ht="26.25" customHeight="1">
      <c r="A74" s="86">
        <v>160903</v>
      </c>
      <c r="B74" s="101" t="s">
        <v>186</v>
      </c>
      <c r="C74" s="91">
        <v>22200</v>
      </c>
      <c r="D74" s="91">
        <v>0</v>
      </c>
      <c r="E74" s="91">
        <v>0</v>
      </c>
      <c r="F74" s="92">
        <f>SUM(E74/C74*100)</f>
        <v>0</v>
      </c>
      <c r="G74" s="92">
        <v>0</v>
      </c>
      <c r="H74" s="13">
        <v>4</v>
      </c>
    </row>
    <row r="75" spans="1:7" ht="23.25" customHeight="1">
      <c r="A75" s="85">
        <v>170000</v>
      </c>
      <c r="B75" s="100" t="s">
        <v>114</v>
      </c>
      <c r="C75" s="90">
        <f>C76</f>
        <v>677300</v>
      </c>
      <c r="D75" s="90">
        <f>SUM(D76)</f>
        <v>406683.42</v>
      </c>
      <c r="E75" s="90">
        <f>SUM(E76)</f>
        <v>406683.42</v>
      </c>
      <c r="F75" s="89">
        <f t="shared" si="4"/>
        <v>60.04479846449136</v>
      </c>
      <c r="G75" s="89">
        <f>SUM(E75/D75*100)</f>
        <v>100</v>
      </c>
    </row>
    <row r="76" spans="1:7" ht="25.5" customHeight="1">
      <c r="A76" s="86">
        <v>170102</v>
      </c>
      <c r="B76" s="101" t="s">
        <v>115</v>
      </c>
      <c r="C76" s="91">
        <v>677300</v>
      </c>
      <c r="D76" s="91">
        <v>406683.42</v>
      </c>
      <c r="E76" s="91">
        <v>406683.42</v>
      </c>
      <c r="F76" s="92">
        <f>SUM(E76/C76*100)</f>
        <v>60.04479846449136</v>
      </c>
      <c r="G76" s="92">
        <f>SUM(E76/D76*100)</f>
        <v>100</v>
      </c>
    </row>
    <row r="77" spans="1:249" s="6" customFormat="1" ht="30" customHeight="1" hidden="1">
      <c r="A77" s="85">
        <v>180000</v>
      </c>
      <c r="B77" s="100" t="s">
        <v>184</v>
      </c>
      <c r="C77" s="90">
        <f>C78</f>
        <v>0</v>
      </c>
      <c r="D77" s="90">
        <f>D78</f>
        <v>0</v>
      </c>
      <c r="E77" s="90">
        <f>E78</f>
        <v>0</v>
      </c>
      <c r="F77" s="92">
        <v>0</v>
      </c>
      <c r="G77" s="92">
        <v>0</v>
      </c>
      <c r="H77" s="42"/>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row>
    <row r="78" spans="1:7" ht="23.25" customHeight="1" hidden="1">
      <c r="A78" s="86">
        <v>180404</v>
      </c>
      <c r="B78" s="101" t="s">
        <v>183</v>
      </c>
      <c r="C78" s="91"/>
      <c r="D78" s="91"/>
      <c r="E78" s="91"/>
      <c r="F78" s="92">
        <v>0</v>
      </c>
      <c r="G78" s="92">
        <v>0</v>
      </c>
    </row>
    <row r="79" spans="1:249" s="6" customFormat="1" ht="27" customHeight="1">
      <c r="A79" s="85">
        <v>180000</v>
      </c>
      <c r="B79" s="100" t="s">
        <v>184</v>
      </c>
      <c r="C79" s="90">
        <f>C80</f>
        <v>35000</v>
      </c>
      <c r="D79" s="90">
        <f>D80</f>
        <v>12000</v>
      </c>
      <c r="E79" s="90">
        <f>E80</f>
        <v>0</v>
      </c>
      <c r="F79" s="89">
        <f>SUM(E79/C79*100)</f>
        <v>0</v>
      </c>
      <c r="G79" s="89"/>
      <c r="H79" s="42"/>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row>
    <row r="80" spans="1:7" ht="24.75" customHeight="1">
      <c r="A80" s="86">
        <v>180404</v>
      </c>
      <c r="B80" s="101" t="s">
        <v>183</v>
      </c>
      <c r="C80" s="91">
        <v>35000</v>
      </c>
      <c r="D80" s="91">
        <v>12000</v>
      </c>
      <c r="E80" s="91">
        <v>0</v>
      </c>
      <c r="F80" s="92">
        <f>SUM(E80/C80*100)</f>
        <v>0</v>
      </c>
      <c r="G80" s="92"/>
    </row>
    <row r="81" spans="1:249" s="6" customFormat="1" ht="27" customHeight="1">
      <c r="A81" s="85">
        <v>210000</v>
      </c>
      <c r="B81" s="100" t="s">
        <v>116</v>
      </c>
      <c r="C81" s="90">
        <f>SUM(C82:C83)</f>
        <v>94000</v>
      </c>
      <c r="D81" s="90">
        <f>SUM(D82:D83)</f>
        <v>184000</v>
      </c>
      <c r="E81" s="90">
        <f>SUM(E82:E82)</f>
        <v>102666</v>
      </c>
      <c r="F81" s="89">
        <f t="shared" si="4"/>
        <v>109.21914893617021</v>
      </c>
      <c r="G81" s="89">
        <f aca="true" t="shared" si="5" ref="G81:G99">SUM(E81/D81*100)</f>
        <v>55.79673913043478</v>
      </c>
      <c r="H81" s="13"/>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row>
    <row r="82" spans="1:249" s="6" customFormat="1" ht="27" customHeight="1">
      <c r="A82" s="86">
        <v>210105</v>
      </c>
      <c r="B82" s="101" t="s">
        <v>117</v>
      </c>
      <c r="C82" s="91">
        <v>94000</v>
      </c>
      <c r="D82" s="91">
        <v>124000</v>
      </c>
      <c r="E82" s="91">
        <v>102666</v>
      </c>
      <c r="F82" s="92">
        <f>SUM(E82/C82*100)</f>
        <v>109.21914893617021</v>
      </c>
      <c r="G82" s="92">
        <f t="shared" si="5"/>
        <v>82.79516129032258</v>
      </c>
      <c r="H82" s="13"/>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row>
    <row r="83" spans="1:249" s="6" customFormat="1" ht="27" customHeight="1">
      <c r="A83" s="86">
        <v>210107</v>
      </c>
      <c r="B83" s="101" t="s">
        <v>233</v>
      </c>
      <c r="C83" s="91"/>
      <c r="D83" s="91">
        <v>60000</v>
      </c>
      <c r="E83" s="91"/>
      <c r="F83" s="92"/>
      <c r="G83" s="92"/>
      <c r="H83" s="13"/>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row>
    <row r="84" spans="1:249" s="6" customFormat="1" ht="27" customHeight="1">
      <c r="A84" s="85">
        <v>250000</v>
      </c>
      <c r="B84" s="100" t="s">
        <v>118</v>
      </c>
      <c r="C84" s="90">
        <f>C85+C86</f>
        <v>145000</v>
      </c>
      <c r="D84" s="90">
        <f>D85+D86</f>
        <v>86450</v>
      </c>
      <c r="E84" s="90">
        <f>E85+E86</f>
        <v>35024.15</v>
      </c>
      <c r="F84" s="89">
        <f t="shared" si="4"/>
        <v>24.154586206896553</v>
      </c>
      <c r="G84" s="89">
        <f t="shared" si="5"/>
        <v>40.51376518218623</v>
      </c>
      <c r="H84" s="13"/>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row>
    <row r="85" spans="1:249" s="6" customFormat="1" ht="24" customHeight="1">
      <c r="A85" s="86">
        <v>250102</v>
      </c>
      <c r="B85" s="101" t="s">
        <v>119</v>
      </c>
      <c r="C85" s="91">
        <v>50000</v>
      </c>
      <c r="D85" s="94">
        <v>33000</v>
      </c>
      <c r="E85" s="90">
        <v>0</v>
      </c>
      <c r="F85" s="92">
        <f>SUM(E85/C85*100)</f>
        <v>0</v>
      </c>
      <c r="G85" s="92">
        <v>0</v>
      </c>
      <c r="H85" s="13"/>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row>
    <row r="86" spans="1:7" ht="24.75" customHeight="1">
      <c r="A86" s="86">
        <v>250404</v>
      </c>
      <c r="B86" s="101" t="s">
        <v>120</v>
      </c>
      <c r="C86" s="91">
        <v>95000</v>
      </c>
      <c r="D86" s="91">
        <v>53450</v>
      </c>
      <c r="E86" s="91">
        <v>35024.15</v>
      </c>
      <c r="F86" s="92">
        <f>SUM(E86/C86*100)</f>
        <v>36.867526315789476</v>
      </c>
      <c r="G86" s="92">
        <f t="shared" si="5"/>
        <v>65.52694106641721</v>
      </c>
    </row>
    <row r="87" spans="1:9" ht="27" customHeight="1">
      <c r="A87" s="81" t="s">
        <v>164</v>
      </c>
      <c r="B87" s="100" t="s">
        <v>121</v>
      </c>
      <c r="C87" s="90">
        <f>SUM(C4,C5,C13,C18,C59,C66,C69,C75,C81,C84,C57,C77,C73,C79)</f>
        <v>191341456</v>
      </c>
      <c r="D87" s="90">
        <f>SUM(D4,D5,D13,D18,D59,D66,D69,D75,D81,D84,D57,D77,D73,D79)</f>
        <v>109395739.99000001</v>
      </c>
      <c r="E87" s="90">
        <f>SUM(E4,E5,E13,E18,E59,E66,E69,E75,E81,E84,E57,E77,E73,E79)</f>
        <v>107731144.32</v>
      </c>
      <c r="F87" s="89">
        <f t="shared" si="4"/>
        <v>56.30308589268809</v>
      </c>
      <c r="G87" s="89">
        <f t="shared" si="5"/>
        <v>98.47837249407318</v>
      </c>
      <c r="I87" s="16" t="e">
        <f>E87+#REF!</f>
        <v>#REF!</v>
      </c>
    </row>
    <row r="88" spans="1:249" s="6" customFormat="1" ht="27" customHeight="1">
      <c r="A88" s="86">
        <v>250315</v>
      </c>
      <c r="B88" s="101" t="s">
        <v>201</v>
      </c>
      <c r="C88" s="91">
        <v>0</v>
      </c>
      <c r="D88" s="91">
        <v>530000</v>
      </c>
      <c r="E88" s="91">
        <v>397338</v>
      </c>
      <c r="F88" s="92">
        <v>0</v>
      </c>
      <c r="G88" s="92">
        <f t="shared" si="5"/>
        <v>74.96943396226415</v>
      </c>
      <c r="H88" s="13"/>
      <c r="I88" s="15"/>
      <c r="J88" s="18"/>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row>
    <row r="89" spans="1:249" s="6" customFormat="1" ht="23.25" customHeight="1">
      <c r="A89" s="86">
        <v>250380</v>
      </c>
      <c r="B89" s="101" t="s">
        <v>159</v>
      </c>
      <c r="C89" s="91">
        <v>11242904</v>
      </c>
      <c r="D89" s="91">
        <v>6690298</v>
      </c>
      <c r="E89" s="91">
        <v>6638451</v>
      </c>
      <c r="F89" s="92">
        <v>0</v>
      </c>
      <c r="G89" s="92">
        <f t="shared" si="5"/>
        <v>99.22504199364512</v>
      </c>
      <c r="H89" s="13"/>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row>
    <row r="90" spans="1:10" ht="21.75" customHeight="1">
      <c r="A90" s="85">
        <v>900203</v>
      </c>
      <c r="B90" s="100" t="s">
        <v>122</v>
      </c>
      <c r="C90" s="90">
        <f>SUM(C87:C89)</f>
        <v>202584360</v>
      </c>
      <c r="D90" s="90">
        <f>SUM(D87:D89)</f>
        <v>116616037.99000001</v>
      </c>
      <c r="E90" s="90">
        <f>SUM(E87:E89)</f>
        <v>114766933.32</v>
      </c>
      <c r="F90" s="89">
        <f t="shared" si="4"/>
        <v>56.651428234637656</v>
      </c>
      <c r="G90" s="89">
        <f t="shared" si="5"/>
        <v>98.41436503771584</v>
      </c>
      <c r="I90" s="17">
        <f>112724026.12-E90</f>
        <v>-2042907.199999988</v>
      </c>
      <c r="J90" s="19" t="e">
        <f>D90+D92-'1 Доходи'!#REF!</f>
        <v>#REF!</v>
      </c>
    </row>
    <row r="91" spans="1:249" s="6" customFormat="1" ht="21.75" customHeight="1">
      <c r="A91" s="85"/>
      <c r="B91" s="100" t="s">
        <v>123</v>
      </c>
      <c r="C91" s="90">
        <f>C92</f>
        <v>100000</v>
      </c>
      <c r="D91" s="90">
        <f>D92</f>
        <v>55000</v>
      </c>
      <c r="E91" s="90">
        <f>E92</f>
        <v>55000</v>
      </c>
      <c r="F91" s="89">
        <f>SUM(E91/C91*100)</f>
        <v>55.00000000000001</v>
      </c>
      <c r="G91" s="89">
        <f t="shared" si="5"/>
        <v>100</v>
      </c>
      <c r="H91" s="42"/>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row>
    <row r="92" spans="1:7" ht="25.5" customHeight="1">
      <c r="A92" s="134">
        <v>250911</v>
      </c>
      <c r="B92" s="135" t="s">
        <v>124</v>
      </c>
      <c r="C92" s="115">
        <v>100000</v>
      </c>
      <c r="D92" s="115">
        <v>55000</v>
      </c>
      <c r="E92" s="115">
        <v>55000</v>
      </c>
      <c r="F92" s="92">
        <f>SUM(E92/C92*100)</f>
        <v>55.00000000000001</v>
      </c>
      <c r="G92" s="92">
        <f t="shared" si="5"/>
        <v>100</v>
      </c>
    </row>
    <row r="93" spans="1:7" ht="21" customHeight="1">
      <c r="A93" s="149" t="s">
        <v>1</v>
      </c>
      <c r="B93" s="150"/>
      <c r="C93" s="150"/>
      <c r="D93" s="150"/>
      <c r="E93" s="150"/>
      <c r="F93" s="150"/>
      <c r="G93" s="151"/>
    </row>
    <row r="94" spans="1:7" ht="24" customHeight="1">
      <c r="A94" s="80" t="s">
        <v>125</v>
      </c>
      <c r="B94" s="99" t="s">
        <v>126</v>
      </c>
      <c r="C94" s="88">
        <v>35600</v>
      </c>
      <c r="D94" s="88">
        <v>0</v>
      </c>
      <c r="E94" s="88">
        <v>19667.42</v>
      </c>
      <c r="F94" s="89">
        <f aca="true" t="shared" si="6" ref="F94:F100">SUM(E94/C94*100)</f>
        <v>55.245561797752806</v>
      </c>
      <c r="G94" s="89"/>
    </row>
    <row r="95" spans="1:7" ht="19.5" customHeight="1">
      <c r="A95" s="81" t="s">
        <v>5</v>
      </c>
      <c r="B95" s="100" t="s">
        <v>6</v>
      </c>
      <c r="C95" s="90">
        <f>C96</f>
        <v>897200</v>
      </c>
      <c r="D95" s="90">
        <f>D96</f>
        <v>882456</v>
      </c>
      <c r="E95" s="90">
        <f>E96</f>
        <v>1041582.31</v>
      </c>
      <c r="F95" s="89">
        <f t="shared" si="6"/>
        <v>116.09254458314757</v>
      </c>
      <c r="G95" s="89">
        <f>SUM(E95/D95*100)</f>
        <v>118.03220897132549</v>
      </c>
    </row>
    <row r="96" spans="1:7" ht="24" customHeight="1">
      <c r="A96" s="82" t="s">
        <v>7</v>
      </c>
      <c r="B96" s="101" t="s">
        <v>127</v>
      </c>
      <c r="C96" s="91">
        <v>897200</v>
      </c>
      <c r="D96" s="91">
        <v>882456</v>
      </c>
      <c r="E96" s="91">
        <v>1041582.31</v>
      </c>
      <c r="F96" s="92">
        <f t="shared" si="6"/>
        <v>116.09254458314757</v>
      </c>
      <c r="G96" s="92">
        <f t="shared" si="5"/>
        <v>118.03220897132549</v>
      </c>
    </row>
    <row r="97" spans="1:7" ht="24" customHeight="1">
      <c r="A97" s="81" t="s">
        <v>16</v>
      </c>
      <c r="B97" s="100" t="s">
        <v>128</v>
      </c>
      <c r="C97" s="90">
        <f>C98+C99</f>
        <v>1626490</v>
      </c>
      <c r="D97" s="90">
        <f>D98+D99</f>
        <v>355574</v>
      </c>
      <c r="E97" s="90">
        <f>E98+E99</f>
        <v>1377428.4100000001</v>
      </c>
      <c r="F97" s="89">
        <f t="shared" si="6"/>
        <v>84.68717360696962</v>
      </c>
      <c r="G97" s="89" t="s">
        <v>232</v>
      </c>
    </row>
    <row r="98" spans="1:7" ht="24" customHeight="1">
      <c r="A98" s="82" t="s">
        <v>18</v>
      </c>
      <c r="B98" s="101" t="s">
        <v>19</v>
      </c>
      <c r="C98" s="91">
        <v>1507800</v>
      </c>
      <c r="D98" s="91">
        <v>302000</v>
      </c>
      <c r="E98" s="91">
        <v>1314720.58</v>
      </c>
      <c r="F98" s="92">
        <f t="shared" si="6"/>
        <v>87.1946266083035</v>
      </c>
      <c r="G98" s="92" t="s">
        <v>234</v>
      </c>
    </row>
    <row r="99" spans="1:7" ht="24" customHeight="1">
      <c r="A99" s="82" t="s">
        <v>194</v>
      </c>
      <c r="B99" s="101" t="s">
        <v>200</v>
      </c>
      <c r="C99" s="91">
        <v>118690</v>
      </c>
      <c r="D99" s="91">
        <v>53574</v>
      </c>
      <c r="E99" s="91">
        <f>9847.83+52860</f>
        <v>62707.83</v>
      </c>
      <c r="F99" s="92">
        <f t="shared" si="6"/>
        <v>52.83328839834864</v>
      </c>
      <c r="G99" s="92">
        <f t="shared" si="5"/>
        <v>117.0489976481129</v>
      </c>
    </row>
    <row r="100" spans="1:7" ht="24" customHeight="1">
      <c r="A100" s="81" t="s">
        <v>24</v>
      </c>
      <c r="B100" s="100" t="s">
        <v>129</v>
      </c>
      <c r="C100" s="90">
        <f>C101</f>
        <v>288000</v>
      </c>
      <c r="D100" s="90">
        <f>D101</f>
        <v>0</v>
      </c>
      <c r="E100" s="90">
        <f>E101</f>
        <v>142961.47</v>
      </c>
      <c r="F100" s="89">
        <f t="shared" si="6"/>
        <v>49.63939930555556</v>
      </c>
      <c r="G100" s="92"/>
    </row>
    <row r="101" spans="1:7" ht="24" customHeight="1">
      <c r="A101" s="82" t="s">
        <v>90</v>
      </c>
      <c r="B101" s="101" t="s">
        <v>130</v>
      </c>
      <c r="C101" s="91">
        <v>288000</v>
      </c>
      <c r="D101" s="137"/>
      <c r="E101" s="91">
        <v>142961.47</v>
      </c>
      <c r="F101" s="92">
        <f>SUM(E101/C101*100)</f>
        <v>49.63939930555556</v>
      </c>
      <c r="G101" s="92"/>
    </row>
    <row r="102" spans="1:7" ht="24" customHeight="1">
      <c r="A102" s="81" t="s">
        <v>131</v>
      </c>
      <c r="B102" s="100" t="s">
        <v>132</v>
      </c>
      <c r="C102" s="90">
        <f>SUM(C103:C105)</f>
        <v>52880</v>
      </c>
      <c r="D102" s="90">
        <f>SUM(D103:D105)</f>
        <v>0</v>
      </c>
      <c r="E102" s="90">
        <f>SUM(E103:E105)</f>
        <v>57257.18</v>
      </c>
      <c r="F102" s="89">
        <f>SUM(E102/C102*100)</f>
        <v>108.27757186081695</v>
      </c>
      <c r="G102" s="92"/>
    </row>
    <row r="103" spans="1:7" ht="24" customHeight="1">
      <c r="A103" s="82" t="s">
        <v>133</v>
      </c>
      <c r="B103" s="101" t="s">
        <v>102</v>
      </c>
      <c r="C103" s="91"/>
      <c r="D103" s="91"/>
      <c r="E103" s="91">
        <v>5688</v>
      </c>
      <c r="F103" s="92"/>
      <c r="G103" s="92"/>
    </row>
    <row r="104" spans="1:7" ht="24" customHeight="1">
      <c r="A104" s="82" t="s">
        <v>134</v>
      </c>
      <c r="B104" s="101" t="s">
        <v>104</v>
      </c>
      <c r="C104" s="91">
        <v>10450</v>
      </c>
      <c r="D104" s="91"/>
      <c r="E104" s="91">
        <v>7952.1</v>
      </c>
      <c r="F104" s="92">
        <f>SUM(E104/C104*100)</f>
        <v>76.09665071770335</v>
      </c>
      <c r="G104" s="92"/>
    </row>
    <row r="105" spans="1:7" ht="24" customHeight="1">
      <c r="A105" s="82" t="s">
        <v>135</v>
      </c>
      <c r="B105" s="101" t="s">
        <v>105</v>
      </c>
      <c r="C105" s="91">
        <v>42430</v>
      </c>
      <c r="D105" s="91"/>
      <c r="E105" s="91">
        <v>43617.08</v>
      </c>
      <c r="F105" s="92">
        <f>SUM(E105/C105*100)</f>
        <v>102.79773744991752</v>
      </c>
      <c r="G105" s="92"/>
    </row>
    <row r="106" spans="1:7" ht="24" customHeight="1">
      <c r="A106" s="85">
        <v>120000</v>
      </c>
      <c r="B106" s="100" t="s">
        <v>107</v>
      </c>
      <c r="C106" s="93">
        <f>C107</f>
        <v>0</v>
      </c>
      <c r="D106" s="93">
        <f>D107</f>
        <v>9500</v>
      </c>
      <c r="E106" s="93">
        <f>E107</f>
        <v>9500</v>
      </c>
      <c r="F106" s="93">
        <f>F107</f>
        <v>0</v>
      </c>
      <c r="G106" s="93">
        <f>G107</f>
        <v>0</v>
      </c>
    </row>
    <row r="107" spans="1:7" ht="24" customHeight="1">
      <c r="A107" s="86">
        <v>120300</v>
      </c>
      <c r="B107" s="101" t="s">
        <v>109</v>
      </c>
      <c r="C107" s="115"/>
      <c r="D107" s="115">
        <v>9500</v>
      </c>
      <c r="E107" s="115">
        <v>9500</v>
      </c>
      <c r="F107" s="92"/>
      <c r="G107" s="92"/>
    </row>
    <row r="108" spans="1:7" ht="21" customHeight="1">
      <c r="A108" s="87" t="s">
        <v>136</v>
      </c>
      <c r="B108" s="102" t="s">
        <v>137</v>
      </c>
      <c r="C108" s="93">
        <f>C109</f>
        <v>25000</v>
      </c>
      <c r="D108" s="93">
        <f>D109</f>
        <v>351886</v>
      </c>
      <c r="E108" s="93">
        <f>E109</f>
        <v>86023.9</v>
      </c>
      <c r="F108" s="89" t="s">
        <v>232</v>
      </c>
      <c r="G108" s="89">
        <f>SUM(E108/D108*100)</f>
        <v>24.44652529512399</v>
      </c>
    </row>
    <row r="109" spans="1:7" ht="24" customHeight="1">
      <c r="A109" s="82" t="s">
        <v>138</v>
      </c>
      <c r="B109" s="101" t="s">
        <v>139</v>
      </c>
      <c r="C109" s="91">
        <v>25000</v>
      </c>
      <c r="D109" s="91">
        <v>351886</v>
      </c>
      <c r="E109" s="91">
        <v>86023.9</v>
      </c>
      <c r="F109" s="92" t="s">
        <v>232</v>
      </c>
      <c r="G109" s="92">
        <f>SUM(E109/D109*100)</f>
        <v>24.44652529512399</v>
      </c>
    </row>
    <row r="110" spans="1:9" ht="25.5" customHeight="1">
      <c r="A110" s="86"/>
      <c r="B110" s="100" t="s">
        <v>140</v>
      </c>
      <c r="C110" s="90">
        <f>SUM(C94,C95,C97,C100,C102,C108,C106)</f>
        <v>2925170</v>
      </c>
      <c r="D110" s="90">
        <f>SUM(D94,D95,D97,D100,D102,D108,D106)</f>
        <v>1599416</v>
      </c>
      <c r="E110" s="90">
        <f>SUM(E94,E95,E97,E100,E102,E108,E106)</f>
        <v>2734420.6900000004</v>
      </c>
      <c r="F110" s="89">
        <f>SUM(E110/C110*100)</f>
        <v>93.47903506462873</v>
      </c>
      <c r="G110" s="92">
        <f>SUM(E110/D110*100)</f>
        <v>170.9636948736289</v>
      </c>
      <c r="I110" s="17"/>
    </row>
    <row r="111" spans="1:7" ht="21" customHeight="1">
      <c r="A111" s="86"/>
      <c r="B111" s="100" t="s">
        <v>141</v>
      </c>
      <c r="C111" s="90">
        <f>C112+C113</f>
        <v>0</v>
      </c>
      <c r="D111" s="90">
        <f>D112+D113</f>
        <v>0</v>
      </c>
      <c r="E111" s="90">
        <f>E112+E113</f>
        <v>0</v>
      </c>
      <c r="F111" s="89">
        <v>0</v>
      </c>
      <c r="G111" s="89">
        <v>0</v>
      </c>
    </row>
    <row r="112" spans="1:249" s="133" customFormat="1" ht="21.75" customHeight="1">
      <c r="A112" s="86">
        <v>250911</v>
      </c>
      <c r="B112" s="101" t="s">
        <v>124</v>
      </c>
      <c r="C112" s="136">
        <v>100000</v>
      </c>
      <c r="D112" s="94">
        <v>55000</v>
      </c>
      <c r="E112" s="91">
        <v>55000</v>
      </c>
      <c r="F112" s="92">
        <f>SUM(E112/C112*100)</f>
        <v>55.00000000000001</v>
      </c>
      <c r="G112" s="92">
        <f>SUM(E112/D112*100)</f>
        <v>100</v>
      </c>
      <c r="H112" s="13"/>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132"/>
      <c r="BY112" s="132"/>
      <c r="BZ112" s="132"/>
      <c r="CA112" s="132"/>
      <c r="CB112" s="132"/>
      <c r="CC112" s="132"/>
      <c r="CD112" s="132"/>
      <c r="CE112" s="132"/>
      <c r="CF112" s="132"/>
      <c r="CG112" s="132"/>
      <c r="CH112" s="132"/>
      <c r="CI112" s="132"/>
      <c r="CJ112" s="132"/>
      <c r="CK112" s="132"/>
      <c r="CL112" s="132"/>
      <c r="CM112" s="132"/>
      <c r="CN112" s="132"/>
      <c r="CO112" s="132"/>
      <c r="CP112" s="132"/>
      <c r="CQ112" s="132"/>
      <c r="CR112" s="132"/>
      <c r="CS112" s="132"/>
      <c r="CT112" s="132"/>
      <c r="CU112" s="132"/>
      <c r="CV112" s="132"/>
      <c r="CW112" s="132"/>
      <c r="CX112" s="132"/>
      <c r="CY112" s="132"/>
      <c r="CZ112" s="132"/>
      <c r="DA112" s="132"/>
      <c r="DB112" s="132"/>
      <c r="DC112" s="132"/>
      <c r="DD112" s="132"/>
      <c r="DE112" s="132"/>
      <c r="DF112" s="132"/>
      <c r="DG112" s="132"/>
      <c r="DH112" s="132"/>
      <c r="DI112" s="132"/>
      <c r="DJ112" s="132"/>
      <c r="DK112" s="132"/>
      <c r="DL112" s="132"/>
      <c r="DM112" s="132"/>
      <c r="DN112" s="132"/>
      <c r="DO112" s="132"/>
      <c r="DP112" s="132"/>
      <c r="DQ112" s="132"/>
      <c r="DR112" s="132"/>
      <c r="DS112" s="132"/>
      <c r="DT112" s="132"/>
      <c r="DU112" s="132"/>
      <c r="DV112" s="132"/>
      <c r="DW112" s="132"/>
      <c r="DX112" s="132"/>
      <c r="DY112" s="132"/>
      <c r="DZ112" s="132"/>
      <c r="EA112" s="132"/>
      <c r="EB112" s="132"/>
      <c r="EC112" s="132"/>
      <c r="ED112" s="132"/>
      <c r="EE112" s="132"/>
      <c r="EF112" s="132"/>
      <c r="EG112" s="132"/>
      <c r="EH112" s="132"/>
      <c r="EI112" s="132"/>
      <c r="EJ112" s="132"/>
      <c r="EK112" s="132"/>
      <c r="EL112" s="132"/>
      <c r="EM112" s="132"/>
      <c r="EN112" s="132"/>
      <c r="EO112" s="132"/>
      <c r="EP112" s="132"/>
      <c r="EQ112" s="132"/>
      <c r="ER112" s="132"/>
      <c r="ES112" s="132"/>
      <c r="ET112" s="132"/>
      <c r="EU112" s="132"/>
      <c r="EV112" s="132"/>
      <c r="EW112" s="132"/>
      <c r="EX112" s="132"/>
      <c r="EY112" s="132"/>
      <c r="EZ112" s="132"/>
      <c r="FA112" s="132"/>
      <c r="FB112" s="132"/>
      <c r="FC112" s="132"/>
      <c r="FD112" s="132"/>
      <c r="FE112" s="132"/>
      <c r="FF112" s="132"/>
      <c r="FG112" s="132"/>
      <c r="FH112" s="132"/>
      <c r="FI112" s="132"/>
      <c r="FJ112" s="132"/>
      <c r="FK112" s="132"/>
      <c r="FL112" s="132"/>
      <c r="FM112" s="132"/>
      <c r="FN112" s="132"/>
      <c r="FO112" s="132"/>
      <c r="FP112" s="132"/>
      <c r="FQ112" s="132"/>
      <c r="FR112" s="132"/>
      <c r="FS112" s="132"/>
      <c r="FT112" s="132"/>
      <c r="FU112" s="132"/>
      <c r="FV112" s="132"/>
      <c r="FW112" s="132"/>
      <c r="FX112" s="132"/>
      <c r="FY112" s="132"/>
      <c r="FZ112" s="132"/>
      <c r="GA112" s="132"/>
      <c r="GB112" s="132"/>
      <c r="GC112" s="132"/>
      <c r="GD112" s="132"/>
      <c r="GE112" s="132"/>
      <c r="GF112" s="132"/>
      <c r="GG112" s="132"/>
      <c r="GH112" s="132"/>
      <c r="GI112" s="132"/>
      <c r="GJ112" s="132"/>
      <c r="GK112" s="132"/>
      <c r="GL112" s="132"/>
      <c r="GM112" s="132"/>
      <c r="GN112" s="132"/>
      <c r="GO112" s="132"/>
      <c r="GP112" s="132"/>
      <c r="GQ112" s="132"/>
      <c r="GR112" s="132"/>
      <c r="GS112" s="132"/>
      <c r="GT112" s="132"/>
      <c r="GU112" s="132"/>
      <c r="GV112" s="132"/>
      <c r="GW112" s="132"/>
      <c r="GX112" s="132"/>
      <c r="GY112" s="132"/>
      <c r="GZ112" s="132"/>
      <c r="HA112" s="132"/>
      <c r="HB112" s="132"/>
      <c r="HC112" s="132"/>
      <c r="HD112" s="132"/>
      <c r="HE112" s="132"/>
      <c r="HF112" s="132"/>
      <c r="HG112" s="132"/>
      <c r="HH112" s="132"/>
      <c r="HI112" s="132"/>
      <c r="HJ112" s="132"/>
      <c r="HK112" s="132"/>
      <c r="HL112" s="132"/>
      <c r="HM112" s="132"/>
      <c r="HN112" s="132"/>
      <c r="HO112" s="132"/>
      <c r="HP112" s="132"/>
      <c r="HQ112" s="132"/>
      <c r="HR112" s="132"/>
      <c r="HS112" s="132"/>
      <c r="HT112" s="132"/>
      <c r="HU112" s="132"/>
      <c r="HV112" s="132"/>
      <c r="HW112" s="132"/>
      <c r="HX112" s="132"/>
      <c r="HY112" s="132"/>
      <c r="HZ112" s="132"/>
      <c r="IA112" s="132"/>
      <c r="IB112" s="132"/>
      <c r="IC112" s="132"/>
      <c r="ID112" s="132"/>
      <c r="IE112" s="132"/>
      <c r="IF112" s="132"/>
      <c r="IG112" s="132"/>
      <c r="IH112" s="132"/>
      <c r="II112" s="132"/>
      <c r="IJ112" s="132"/>
      <c r="IK112" s="132"/>
      <c r="IL112" s="132"/>
      <c r="IM112" s="132"/>
      <c r="IN112" s="132"/>
      <c r="IO112" s="132"/>
    </row>
    <row r="113" spans="1:249" s="133" customFormat="1" ht="21" customHeight="1">
      <c r="A113" s="86">
        <v>250912</v>
      </c>
      <c r="B113" s="101" t="s">
        <v>142</v>
      </c>
      <c r="C113" s="136">
        <v>-100000</v>
      </c>
      <c r="D113" s="94">
        <v>-55000</v>
      </c>
      <c r="E113" s="91">
        <v>-55000</v>
      </c>
      <c r="F113" s="92">
        <f>SUM(E113/C113*100)</f>
        <v>55.00000000000001</v>
      </c>
      <c r="G113" s="92">
        <f>SUM(E113/D113*100)</f>
        <v>100</v>
      </c>
      <c r="H113" s="13"/>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2"/>
      <c r="BS113" s="132"/>
      <c r="BT113" s="132"/>
      <c r="BU113" s="132"/>
      <c r="BV113" s="132"/>
      <c r="BW113" s="132"/>
      <c r="BX113" s="132"/>
      <c r="BY113" s="132"/>
      <c r="BZ113" s="132"/>
      <c r="CA113" s="132"/>
      <c r="CB113" s="132"/>
      <c r="CC113" s="132"/>
      <c r="CD113" s="132"/>
      <c r="CE113" s="132"/>
      <c r="CF113" s="132"/>
      <c r="CG113" s="132"/>
      <c r="CH113" s="132"/>
      <c r="CI113" s="132"/>
      <c r="CJ113" s="132"/>
      <c r="CK113" s="132"/>
      <c r="CL113" s="132"/>
      <c r="CM113" s="132"/>
      <c r="CN113" s="132"/>
      <c r="CO113" s="132"/>
      <c r="CP113" s="132"/>
      <c r="CQ113" s="132"/>
      <c r="CR113" s="132"/>
      <c r="CS113" s="132"/>
      <c r="CT113" s="132"/>
      <c r="CU113" s="132"/>
      <c r="CV113" s="132"/>
      <c r="CW113" s="132"/>
      <c r="CX113" s="132"/>
      <c r="CY113" s="132"/>
      <c r="CZ113" s="132"/>
      <c r="DA113" s="132"/>
      <c r="DB113" s="132"/>
      <c r="DC113" s="132"/>
      <c r="DD113" s="132"/>
      <c r="DE113" s="132"/>
      <c r="DF113" s="132"/>
      <c r="DG113" s="132"/>
      <c r="DH113" s="132"/>
      <c r="DI113" s="132"/>
      <c r="DJ113" s="132"/>
      <c r="DK113" s="132"/>
      <c r="DL113" s="132"/>
      <c r="DM113" s="132"/>
      <c r="DN113" s="132"/>
      <c r="DO113" s="132"/>
      <c r="DP113" s="132"/>
      <c r="DQ113" s="132"/>
      <c r="DR113" s="132"/>
      <c r="DS113" s="132"/>
      <c r="DT113" s="132"/>
      <c r="DU113" s="132"/>
      <c r="DV113" s="132"/>
      <c r="DW113" s="132"/>
      <c r="DX113" s="132"/>
      <c r="DY113" s="132"/>
      <c r="DZ113" s="132"/>
      <c r="EA113" s="132"/>
      <c r="EB113" s="132"/>
      <c r="EC113" s="132"/>
      <c r="ED113" s="132"/>
      <c r="EE113" s="132"/>
      <c r="EF113" s="132"/>
      <c r="EG113" s="132"/>
      <c r="EH113" s="132"/>
      <c r="EI113" s="132"/>
      <c r="EJ113" s="132"/>
      <c r="EK113" s="132"/>
      <c r="EL113" s="132"/>
      <c r="EM113" s="132"/>
      <c r="EN113" s="132"/>
      <c r="EO113" s="132"/>
      <c r="EP113" s="132"/>
      <c r="EQ113" s="132"/>
      <c r="ER113" s="132"/>
      <c r="ES113" s="132"/>
      <c r="ET113" s="132"/>
      <c r="EU113" s="132"/>
      <c r="EV113" s="132"/>
      <c r="EW113" s="132"/>
      <c r="EX113" s="132"/>
      <c r="EY113" s="132"/>
      <c r="EZ113" s="132"/>
      <c r="FA113" s="132"/>
      <c r="FB113" s="132"/>
      <c r="FC113" s="132"/>
      <c r="FD113" s="132"/>
      <c r="FE113" s="132"/>
      <c r="FF113" s="132"/>
      <c r="FG113" s="132"/>
      <c r="FH113" s="132"/>
      <c r="FI113" s="132"/>
      <c r="FJ113" s="132"/>
      <c r="FK113" s="132"/>
      <c r="FL113" s="132"/>
      <c r="FM113" s="132"/>
      <c r="FN113" s="132"/>
      <c r="FO113" s="132"/>
      <c r="FP113" s="132"/>
      <c r="FQ113" s="132"/>
      <c r="FR113" s="132"/>
      <c r="FS113" s="132"/>
      <c r="FT113" s="132"/>
      <c r="FU113" s="132"/>
      <c r="FV113" s="132"/>
      <c r="FW113" s="132"/>
      <c r="FX113" s="132"/>
      <c r="FY113" s="132"/>
      <c r="FZ113" s="132"/>
      <c r="GA113" s="132"/>
      <c r="GB113" s="132"/>
      <c r="GC113" s="132"/>
      <c r="GD113" s="132"/>
      <c r="GE113" s="132"/>
      <c r="GF113" s="132"/>
      <c r="GG113" s="132"/>
      <c r="GH113" s="132"/>
      <c r="GI113" s="132"/>
      <c r="GJ113" s="132"/>
      <c r="GK113" s="132"/>
      <c r="GL113" s="132"/>
      <c r="GM113" s="132"/>
      <c r="GN113" s="132"/>
      <c r="GO113" s="132"/>
      <c r="GP113" s="132"/>
      <c r="GQ113" s="132"/>
      <c r="GR113" s="132"/>
      <c r="GS113" s="132"/>
      <c r="GT113" s="132"/>
      <c r="GU113" s="132"/>
      <c r="GV113" s="132"/>
      <c r="GW113" s="132"/>
      <c r="GX113" s="132"/>
      <c r="GY113" s="132"/>
      <c r="GZ113" s="132"/>
      <c r="HA113" s="132"/>
      <c r="HB113" s="132"/>
      <c r="HC113" s="132"/>
      <c r="HD113" s="132"/>
      <c r="HE113" s="132"/>
      <c r="HF113" s="132"/>
      <c r="HG113" s="132"/>
      <c r="HH113" s="132"/>
      <c r="HI113" s="132"/>
      <c r="HJ113" s="132"/>
      <c r="HK113" s="132"/>
      <c r="HL113" s="132"/>
      <c r="HM113" s="132"/>
      <c r="HN113" s="132"/>
      <c r="HO113" s="132"/>
      <c r="HP113" s="132"/>
      <c r="HQ113" s="132"/>
      <c r="HR113" s="132"/>
      <c r="HS113" s="132"/>
      <c r="HT113" s="132"/>
      <c r="HU113" s="132"/>
      <c r="HV113" s="132"/>
      <c r="HW113" s="132"/>
      <c r="HX113" s="132"/>
      <c r="HY113" s="132"/>
      <c r="HZ113" s="132"/>
      <c r="IA113" s="132"/>
      <c r="IB113" s="132"/>
      <c r="IC113" s="132"/>
      <c r="ID113" s="132"/>
      <c r="IE113" s="132"/>
      <c r="IF113" s="132"/>
      <c r="IG113" s="132"/>
      <c r="IH113" s="132"/>
      <c r="II113" s="132"/>
      <c r="IJ113" s="132"/>
      <c r="IK113" s="132"/>
      <c r="IL113" s="132"/>
      <c r="IM113" s="132"/>
      <c r="IN113" s="132"/>
      <c r="IO113" s="132"/>
    </row>
    <row r="114" spans="1:7" ht="21" customHeight="1">
      <c r="A114" s="8"/>
      <c r="B114" s="103" t="s">
        <v>143</v>
      </c>
      <c r="C114" s="90">
        <f>C90+C110</f>
        <v>205509530</v>
      </c>
      <c r="D114" s="90">
        <f>D90+D110</f>
        <v>118215453.99000001</v>
      </c>
      <c r="E114" s="90">
        <f>E90+E110</f>
        <v>117501354.00999999</v>
      </c>
      <c r="F114" s="89">
        <f>SUM(E114/C114*100)</f>
        <v>57.175622955295545</v>
      </c>
      <c r="G114" s="89">
        <f>SUM(E114/D114*100)</f>
        <v>99.39593347917065</v>
      </c>
    </row>
    <row r="115" spans="1:7" ht="21" customHeight="1">
      <c r="A115" s="127"/>
      <c r="B115" s="128"/>
      <c r="C115" s="96"/>
      <c r="D115" s="96"/>
      <c r="E115" s="96"/>
      <c r="F115" s="129"/>
      <c r="G115" s="129"/>
    </row>
    <row r="116" spans="1:7" ht="21" customHeight="1">
      <c r="A116" s="127"/>
      <c r="B116" s="128"/>
      <c r="C116" s="96"/>
      <c r="D116" s="96"/>
      <c r="E116" s="96"/>
      <c r="F116" s="129"/>
      <c r="G116" s="129"/>
    </row>
    <row r="117" spans="1:7" ht="21" customHeight="1">
      <c r="A117" s="127"/>
      <c r="B117" s="128"/>
      <c r="C117" s="96"/>
      <c r="D117" s="96"/>
      <c r="E117" s="96"/>
      <c r="F117" s="129"/>
      <c r="G117" s="129"/>
    </row>
    <row r="118" spans="2:5" ht="18.75" customHeight="1">
      <c r="B118" s="95" t="s">
        <v>238</v>
      </c>
      <c r="C118" s="96"/>
      <c r="D118" s="97"/>
      <c r="E118" s="3"/>
    </row>
    <row r="119" spans="2:8" ht="24" customHeight="1">
      <c r="B119" s="98" t="s">
        <v>144</v>
      </c>
      <c r="C119" s="96"/>
      <c r="D119" s="97" t="s">
        <v>239</v>
      </c>
      <c r="E119" s="3"/>
      <c r="H119" s="13">
        <v>5</v>
      </c>
    </row>
    <row r="120" ht="18.75">
      <c r="C120" s="11"/>
    </row>
    <row r="121" spans="2:5" ht="28.5" customHeight="1">
      <c r="B121" s="118" t="s">
        <v>182</v>
      </c>
      <c r="C121" s="119">
        <f>C7+C17+C19+C20+C21+C22+C23+C24+C25+C26+C27+C28+C29+C30+C31+C32+C33+C34+C35+C36+C37+C38+C39+C40+C41+C42+C46+C56+C74+C76+C43+C45</f>
        <v>67920800</v>
      </c>
      <c r="D121" s="119">
        <f>D7+D17+D19+D20+D21+D22+D23+D24+D25+D26+D27+D28+D29+D30+D31+D32+D33+D34+D35+D36+D37+D38+D39+D40+D41+D42+D46+D56+D74+D76+D43+D45</f>
        <v>35731326.57</v>
      </c>
      <c r="E121" s="119">
        <f>E7+E17+E19+E20+E21+E22+E23+E24+E25+E26+E27+E28+E29+E30+E31+E32+E33+E34+E35+E36+E37+E38+E39+E40+E41+E42+E46+E56+E74+E76+E43+E45</f>
        <v>35664172.47</v>
      </c>
    </row>
    <row r="122" spans="2:5" ht="26.25" customHeight="1">
      <c r="B122" s="118" t="s">
        <v>213</v>
      </c>
      <c r="C122" s="119">
        <f>C87-C121</f>
        <v>123420656</v>
      </c>
      <c r="D122" s="48">
        <f>D87-D121</f>
        <v>73664413.42000002</v>
      </c>
      <c r="E122" s="48">
        <f>E87-E121</f>
        <v>72066971.85</v>
      </c>
    </row>
    <row r="123" spans="2:6" ht="27" customHeight="1">
      <c r="B123" s="120" t="s">
        <v>211</v>
      </c>
      <c r="C123" s="12"/>
      <c r="D123" s="22"/>
      <c r="E123" s="131">
        <v>68682302.35</v>
      </c>
      <c r="F123" s="121">
        <f>E123/1000</f>
        <v>68682.30235</v>
      </c>
    </row>
    <row r="124" spans="2:6" ht="26.25">
      <c r="B124" s="120" t="s">
        <v>212</v>
      </c>
      <c r="E124" s="138">
        <f>SUM(E123/E122*100)</f>
        <v>95.30343871386071</v>
      </c>
      <c r="F124" s="10"/>
    </row>
    <row r="125" spans="2:7" ht="26.25">
      <c r="B125" s="120" t="s">
        <v>215</v>
      </c>
      <c r="C125" s="12"/>
      <c r="D125" s="12"/>
      <c r="E125" s="122">
        <v>53178506.59</v>
      </c>
      <c r="G125" s="10"/>
    </row>
    <row r="126" ht="26.25">
      <c r="E126" s="138">
        <f>E125/E122*100</f>
        <v>73.79039971415146</v>
      </c>
    </row>
    <row r="127" ht="23.25">
      <c r="G127" s="48"/>
    </row>
    <row r="128" spans="4:5" ht="15.75">
      <c r="D128" s="10"/>
      <c r="E128" s="10"/>
    </row>
    <row r="130" ht="15.75">
      <c r="E130" s="10"/>
    </row>
    <row r="133" ht="15.75">
      <c r="F133" s="41"/>
    </row>
    <row r="134" spans="5:6" ht="20.25">
      <c r="E134" s="126"/>
      <c r="F134" s="123"/>
    </row>
    <row r="135" ht="23.25">
      <c r="F135" s="122">
        <f>F134/E122</f>
        <v>0</v>
      </c>
    </row>
  </sheetData>
  <sheetProtection/>
  <mergeCells count="3">
    <mergeCell ref="A2:G2"/>
    <mergeCell ref="A3:G3"/>
    <mergeCell ref="A93:G93"/>
  </mergeCells>
  <printOptions horizontalCentered="1"/>
  <pageMargins left="0.1968503937007874" right="0.1968503937007874" top="0.3937007874015748" bottom="0.1968503937007874" header="0.31496062992125984" footer="0.21"/>
  <pageSetup horizontalDpi="600" verticalDpi="600" orientation="landscape" paperSize="9" scale="46" r:id="rId3"/>
  <rowBreaks count="2" manualBreakCount="2">
    <brk id="33" max="7" man="1"/>
    <brk id="74"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u252108</cp:lastModifiedBy>
  <cp:lastPrinted>2015-08-21T18:03:36Z</cp:lastPrinted>
  <dcterms:created xsi:type="dcterms:W3CDTF">2002-12-06T14:14:06Z</dcterms:created>
  <dcterms:modified xsi:type="dcterms:W3CDTF">2015-08-21T18:04:21Z</dcterms:modified>
  <cp:category/>
  <cp:version/>
  <cp:contentType/>
  <cp:contentStatus/>
</cp:coreProperties>
</file>